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on\Documents\UCI\2_Sephomore\201603_Spring\MAE 145\Homework 7\"/>
    </mc:Choice>
  </mc:AlternateContent>
  <bookViews>
    <workbookView xWindow="0" yWindow="0" windowWidth="28800" windowHeight="12210"/>
  </bookViews>
  <sheets>
    <sheet name="0.8" sheetId="1" r:id="rId1"/>
    <sheet name="0.2" sheetId="4" r:id="rId2"/>
    <sheet name="0.6" sheetId="6" r:id="rId3"/>
    <sheet name="1.0" sheetId="7" r:id="rId4"/>
    <sheet name="Mars" sheetId="5" r:id="rId5"/>
  </sheets>
  <calcPr calcId="171027"/>
</workbook>
</file>

<file path=xl/calcChain.xml><?xml version="1.0" encoding="utf-8"?>
<calcChain xmlns="http://schemas.openxmlformats.org/spreadsheetml/2006/main">
  <c r="E86" i="7" l="1"/>
  <c r="F26" i="7"/>
  <c r="J26" i="7" s="1"/>
  <c r="F25" i="7"/>
  <c r="D25" i="7"/>
  <c r="L13" i="7"/>
  <c r="C29" i="7" s="1"/>
  <c r="E55" i="7" s="1"/>
  <c r="N12" i="7"/>
  <c r="P12" i="7" s="1"/>
  <c r="U5" i="7"/>
  <c r="P5" i="7"/>
  <c r="L6" i="7" s="1"/>
  <c r="L7" i="7" s="1"/>
  <c r="N7" i="7" s="1"/>
  <c r="L8" i="7" s="1"/>
  <c r="N5" i="7"/>
  <c r="S4" i="7"/>
  <c r="L10" i="7" s="1"/>
  <c r="L11" i="7" s="1"/>
  <c r="E86" i="6"/>
  <c r="F26" i="6"/>
  <c r="J26" i="6" s="1"/>
  <c r="D25" i="6"/>
  <c r="L13" i="6"/>
  <c r="C29" i="6" s="1"/>
  <c r="E59" i="6" s="1"/>
  <c r="E60" i="6" s="1"/>
  <c r="N12" i="6"/>
  <c r="P12" i="6" s="1"/>
  <c r="U5" i="6"/>
  <c r="P5" i="6"/>
  <c r="L6" i="6" s="1"/>
  <c r="L7" i="6" s="1"/>
  <c r="N7" i="6" s="1"/>
  <c r="L8" i="6" s="1"/>
  <c r="N5" i="6"/>
  <c r="S4" i="6"/>
  <c r="L10" i="6" s="1"/>
  <c r="L11" i="6" s="1"/>
  <c r="E86" i="5"/>
  <c r="F26" i="5"/>
  <c r="J26" i="5" s="1"/>
  <c r="F25" i="5"/>
  <c r="D25" i="5"/>
  <c r="L13" i="5"/>
  <c r="C29" i="5" s="1"/>
  <c r="E59" i="5" s="1"/>
  <c r="E60" i="5" s="1"/>
  <c r="N12" i="5"/>
  <c r="P12" i="5" s="1"/>
  <c r="U5" i="5"/>
  <c r="P5" i="5"/>
  <c r="L6" i="5" s="1"/>
  <c r="L7" i="5" s="1"/>
  <c r="N7" i="5" s="1"/>
  <c r="L8" i="5" s="1"/>
  <c r="N5" i="5"/>
  <c r="S4" i="5"/>
  <c r="L10" i="5" s="1"/>
  <c r="L11" i="5" s="1"/>
  <c r="E86" i="4"/>
  <c r="F26" i="4"/>
  <c r="J26" i="4" s="1"/>
  <c r="F25" i="4"/>
  <c r="D25" i="4"/>
  <c r="L13" i="4"/>
  <c r="C29" i="4" s="1"/>
  <c r="E56" i="4" s="1"/>
  <c r="N12" i="4"/>
  <c r="P12" i="4" s="1"/>
  <c r="U5" i="4"/>
  <c r="P5" i="4"/>
  <c r="L6" i="4" s="1"/>
  <c r="L7" i="4" s="1"/>
  <c r="N7" i="4" s="1"/>
  <c r="L8" i="4" s="1"/>
  <c r="N5" i="4"/>
  <c r="S4" i="4"/>
  <c r="L10" i="4" s="1"/>
  <c r="L11" i="4" s="1"/>
  <c r="J25" i="7" l="1"/>
  <c r="E29" i="7"/>
  <c r="E56" i="7"/>
  <c r="E59" i="7"/>
  <c r="E60" i="7" s="1"/>
  <c r="H26" i="7"/>
  <c r="J25" i="6"/>
  <c r="E29" i="6"/>
  <c r="F25" i="6"/>
  <c r="E55" i="6"/>
  <c r="E56" i="6"/>
  <c r="H26" i="6"/>
  <c r="J25" i="5"/>
  <c r="E56" i="5"/>
  <c r="E29" i="5"/>
  <c r="H26" i="5"/>
  <c r="E55" i="5"/>
  <c r="J25" i="4"/>
  <c r="E55" i="4"/>
  <c r="E29" i="4"/>
  <c r="E59" i="4"/>
  <c r="E60" i="4" s="1"/>
  <c r="H26" i="4"/>
  <c r="N12" i="1"/>
  <c r="G29" i="7" l="1"/>
  <c r="E63" i="7"/>
  <c r="E64" i="7" s="1"/>
  <c r="E67" i="7"/>
  <c r="E68" i="7" s="1"/>
  <c r="D84" i="7"/>
  <c r="D85" i="7" s="1"/>
  <c r="D86" i="7" s="1"/>
  <c r="H25" i="7"/>
  <c r="D84" i="6"/>
  <c r="D85" i="6" s="1"/>
  <c r="D86" i="6" s="1"/>
  <c r="E67" i="6"/>
  <c r="E68" i="6" s="1"/>
  <c r="G29" i="6"/>
  <c r="E63" i="6"/>
  <c r="E64" i="6" s="1"/>
  <c r="H25" i="6"/>
  <c r="L24" i="6"/>
  <c r="E63" i="5"/>
  <c r="E64" i="5" s="1"/>
  <c r="E67" i="5"/>
  <c r="E68" i="5" s="1"/>
  <c r="G29" i="5"/>
  <c r="H25" i="5"/>
  <c r="D84" i="5"/>
  <c r="D85" i="5" s="1"/>
  <c r="D86" i="5" s="1"/>
  <c r="H25" i="4"/>
  <c r="G29" i="4"/>
  <c r="E67" i="4"/>
  <c r="E68" i="4" s="1"/>
  <c r="E63" i="4"/>
  <c r="E64" i="4" s="1"/>
  <c r="D84" i="4"/>
  <c r="D85" i="4" s="1"/>
  <c r="D86" i="4" s="1"/>
  <c r="E86" i="1"/>
  <c r="L13" i="1"/>
  <c r="S4" i="1"/>
  <c r="L10" i="1" s="1"/>
  <c r="N5" i="1"/>
  <c r="P5" i="1"/>
  <c r="D68" i="7" l="1"/>
  <c r="D69" i="7" s="1"/>
  <c r="D70" i="7" s="1"/>
  <c r="D71" i="7" s="1"/>
  <c r="L24" i="7"/>
  <c r="D60" i="7"/>
  <c r="D61" i="7" s="1"/>
  <c r="D62" i="7" s="1"/>
  <c r="D63" i="7" s="1"/>
  <c r="E72" i="7"/>
  <c r="E76" i="7"/>
  <c r="E71" i="7"/>
  <c r="I29" i="7"/>
  <c r="E75" i="7"/>
  <c r="I29" i="6"/>
  <c r="E72" i="6"/>
  <c r="E76" i="6"/>
  <c r="E71" i="6"/>
  <c r="E75" i="6"/>
  <c r="D60" i="6"/>
  <c r="D61" i="6" s="1"/>
  <c r="D62" i="6" s="1"/>
  <c r="D63" i="6" s="1"/>
  <c r="D68" i="6"/>
  <c r="D69" i="6" s="1"/>
  <c r="D70" i="6" s="1"/>
  <c r="D71" i="6" s="1"/>
  <c r="D60" i="5"/>
  <c r="D61" i="5" s="1"/>
  <c r="D62" i="5" s="1"/>
  <c r="D63" i="5" s="1"/>
  <c r="D68" i="5"/>
  <c r="D69" i="5" s="1"/>
  <c r="D70" i="5" s="1"/>
  <c r="D71" i="5" s="1"/>
  <c r="L24" i="5"/>
  <c r="I29" i="5"/>
  <c r="E72" i="5"/>
  <c r="E76" i="5"/>
  <c r="E71" i="5"/>
  <c r="E75" i="5"/>
  <c r="L24" i="4"/>
  <c r="I29" i="4"/>
  <c r="E72" i="4"/>
  <c r="E71" i="4"/>
  <c r="E75" i="4"/>
  <c r="E76" i="4"/>
  <c r="D68" i="4"/>
  <c r="D69" i="4" s="1"/>
  <c r="D70" i="4" s="1"/>
  <c r="D71" i="4" s="1"/>
  <c r="D60" i="4"/>
  <c r="D61" i="4" s="1"/>
  <c r="D62" i="4" s="1"/>
  <c r="D63" i="4" s="1"/>
  <c r="D25" i="1"/>
  <c r="E83" i="7" l="1"/>
  <c r="E84" i="7" s="1"/>
  <c r="E79" i="7"/>
  <c r="E80" i="7" s="1"/>
  <c r="D76" i="7"/>
  <c r="D77" i="7" s="1"/>
  <c r="D78" i="7" s="1"/>
  <c r="D79" i="7" s="1"/>
  <c r="D56" i="7"/>
  <c r="D57" i="7" s="1"/>
  <c r="D58" i="7" s="1"/>
  <c r="D59" i="7" s="1"/>
  <c r="D76" i="6"/>
  <c r="D77" i="6" s="1"/>
  <c r="D78" i="6" s="1"/>
  <c r="D79" i="6" s="1"/>
  <c r="D56" i="6"/>
  <c r="D57" i="6" s="1"/>
  <c r="D58" i="6" s="1"/>
  <c r="D59" i="6" s="1"/>
  <c r="E79" i="6"/>
  <c r="E80" i="6" s="1"/>
  <c r="E83" i="6"/>
  <c r="E84" i="6" s="1"/>
  <c r="D76" i="5"/>
  <c r="D77" i="5" s="1"/>
  <c r="D78" i="5" s="1"/>
  <c r="D79" i="5" s="1"/>
  <c r="E83" i="5"/>
  <c r="E84" i="5" s="1"/>
  <c r="E79" i="5"/>
  <c r="E80" i="5" s="1"/>
  <c r="D56" i="5"/>
  <c r="D57" i="5" s="1"/>
  <c r="D58" i="5" s="1"/>
  <c r="D59" i="5" s="1"/>
  <c r="D76" i="4"/>
  <c r="D77" i="4" s="1"/>
  <c r="D78" i="4" s="1"/>
  <c r="D79" i="4" s="1"/>
  <c r="E83" i="4"/>
  <c r="E84" i="4" s="1"/>
  <c r="E79" i="4"/>
  <c r="E80" i="4" s="1"/>
  <c r="D56" i="4"/>
  <c r="D57" i="4" s="1"/>
  <c r="D58" i="4" s="1"/>
  <c r="D59" i="4" s="1"/>
  <c r="L11" i="1"/>
  <c r="D80" i="7" l="1"/>
  <c r="D81" i="7" s="1"/>
  <c r="D82" i="7" s="1"/>
  <c r="D83" i="7" s="1"/>
  <c r="D64" i="7"/>
  <c r="D65" i="7" s="1"/>
  <c r="D66" i="7" s="1"/>
  <c r="D67" i="7" s="1"/>
  <c r="D72" i="7"/>
  <c r="D73" i="7" s="1"/>
  <c r="D74" i="7" s="1"/>
  <c r="D75" i="7" s="1"/>
  <c r="D80" i="6"/>
  <c r="D81" i="6" s="1"/>
  <c r="D82" i="6" s="1"/>
  <c r="D83" i="6" s="1"/>
  <c r="D72" i="6"/>
  <c r="D73" i="6" s="1"/>
  <c r="D74" i="6" s="1"/>
  <c r="D75" i="6" s="1"/>
  <c r="D64" i="6"/>
  <c r="D65" i="6" s="1"/>
  <c r="D66" i="6" s="1"/>
  <c r="D67" i="6" s="1"/>
  <c r="D80" i="5"/>
  <c r="D81" i="5" s="1"/>
  <c r="D82" i="5" s="1"/>
  <c r="D83" i="5" s="1"/>
  <c r="D64" i="5"/>
  <c r="D65" i="5" s="1"/>
  <c r="D66" i="5" s="1"/>
  <c r="D67" i="5" s="1"/>
  <c r="D80" i="4"/>
  <c r="D81" i="4" s="1"/>
  <c r="D82" i="4" s="1"/>
  <c r="D83" i="4" s="1"/>
  <c r="D64" i="4"/>
  <c r="D65" i="4" s="1"/>
  <c r="D66" i="4" s="1"/>
  <c r="D67" i="4" s="1"/>
  <c r="C29" i="1"/>
  <c r="U5" i="1"/>
  <c r="P12" i="1"/>
  <c r="L6" i="1"/>
  <c r="C56" i="7" l="1"/>
  <c r="C57" i="7" s="1"/>
  <c r="C56" i="6"/>
  <c r="C57" i="6" s="1"/>
  <c r="D72" i="5"/>
  <c r="D73" i="5" s="1"/>
  <c r="D74" i="5" s="1"/>
  <c r="D75" i="5" s="1"/>
  <c r="C56" i="5"/>
  <c r="C57" i="5" s="1"/>
  <c r="C56" i="4"/>
  <c r="C57" i="4" s="1"/>
  <c r="D72" i="4"/>
  <c r="D73" i="4" s="1"/>
  <c r="D74" i="4" s="1"/>
  <c r="D75" i="4" s="1"/>
  <c r="E56" i="1"/>
  <c r="E55" i="1"/>
  <c r="E59" i="1"/>
  <c r="E60" i="1" s="1"/>
  <c r="L7" i="1"/>
  <c r="N7" i="1" s="1"/>
  <c r="L8" i="1" s="1"/>
  <c r="E29" i="1"/>
  <c r="F26" i="1"/>
  <c r="C58" i="7" l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C75" i="7" s="1"/>
  <c r="C76" i="7" s="1"/>
  <c r="C77" i="7" s="1"/>
  <c r="C78" i="7" s="1"/>
  <c r="C79" i="7" s="1"/>
  <c r="C80" i="7" s="1"/>
  <c r="C81" i="7" s="1"/>
  <c r="C82" i="7" s="1"/>
  <c r="C83" i="7" s="1"/>
  <c r="C84" i="7" s="1"/>
  <c r="C85" i="7" s="1"/>
  <c r="C86" i="7" s="1"/>
  <c r="L25" i="7"/>
  <c r="C58" i="4"/>
  <c r="C59" i="4" s="1"/>
  <c r="C60" i="4" s="1"/>
  <c r="C61" i="4" s="1"/>
  <c r="C62" i="4" s="1"/>
  <c r="C63" i="4" s="1"/>
  <c r="L25" i="6"/>
  <c r="C58" i="6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58" i="5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L25" i="5"/>
  <c r="L25" i="4"/>
  <c r="C64" i="4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D60" i="1"/>
  <c r="D61" i="1" s="1"/>
  <c r="D62" i="1" s="1"/>
  <c r="D63" i="1" s="1"/>
  <c r="E67" i="1"/>
  <c r="E68" i="1" s="1"/>
  <c r="E63" i="1"/>
  <c r="E64" i="1" s="1"/>
  <c r="G29" i="1"/>
  <c r="J26" i="1"/>
  <c r="F25" i="1"/>
  <c r="H26" i="1"/>
  <c r="C72" i="5" l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D56" i="1"/>
  <c r="D57" i="1" s="1"/>
  <c r="D58" i="1" s="1"/>
  <c r="D59" i="1" s="1"/>
  <c r="D68" i="1"/>
  <c r="D69" i="1" s="1"/>
  <c r="D70" i="1" s="1"/>
  <c r="D71" i="1" s="1"/>
  <c r="J25" i="1"/>
  <c r="H25" i="1"/>
  <c r="L24" i="1" s="1"/>
  <c r="E71" i="1"/>
  <c r="I29" i="1"/>
  <c r="E75" i="1"/>
  <c r="E72" i="1"/>
  <c r="E76" i="1"/>
  <c r="C56" i="1" l="1"/>
  <c r="C57" i="1" s="1"/>
  <c r="C58" i="1" s="1"/>
  <c r="C59" i="1" s="1"/>
  <c r="C60" i="1" s="1"/>
  <c r="C61" i="1" s="1"/>
  <c r="C62" i="1" s="1"/>
  <c r="C63" i="1" s="1"/>
  <c r="D64" i="1"/>
  <c r="D65" i="1" s="1"/>
  <c r="D66" i="1" s="1"/>
  <c r="D67" i="1" s="1"/>
  <c r="E79" i="1"/>
  <c r="E80" i="1" s="1"/>
  <c r="E83" i="1"/>
  <c r="E84" i="1" s="1"/>
  <c r="C64" i="1" l="1"/>
  <c r="C65" i="1" s="1"/>
  <c r="D84" i="1"/>
  <c r="D85" i="1" s="1"/>
  <c r="D86" i="1" s="1"/>
  <c r="D76" i="1"/>
  <c r="D77" i="1" s="1"/>
  <c r="D78" i="1" s="1"/>
  <c r="D79" i="1" s="1"/>
  <c r="C66" i="1"/>
  <c r="C67" i="1" s="1"/>
  <c r="C68" i="1" s="1"/>
  <c r="C69" i="1" s="1"/>
  <c r="C70" i="1" s="1"/>
  <c r="C71" i="1" s="1"/>
  <c r="D72" i="1" l="1"/>
  <c r="D73" i="1" s="1"/>
  <c r="D74" i="1" s="1"/>
  <c r="D75" i="1" s="1"/>
  <c r="D80" i="1" l="1"/>
  <c r="D81" i="1" s="1"/>
  <c r="D82" i="1" s="1"/>
  <c r="D83" i="1" s="1"/>
  <c r="C72" i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l="1"/>
  <c r="C85" i="1" s="1"/>
  <c r="C86" i="1" s="1"/>
  <c r="L25" i="1"/>
</calcChain>
</file>

<file path=xl/sharedStrings.xml><?xml version="1.0" encoding="utf-8"?>
<sst xmlns="http://schemas.openxmlformats.org/spreadsheetml/2006/main" count="699" uniqueCount="103">
  <si>
    <t xml:space="preserve">Path </t>
  </si>
  <si>
    <t>Coefficient of Friction</t>
  </si>
  <si>
    <t>N</t>
  </si>
  <si>
    <t>mph</t>
  </si>
  <si>
    <t>km/hr</t>
  </si>
  <si>
    <t>Max speed of wheels (rpm)</t>
  </si>
  <si>
    <t>in</t>
  </si>
  <si>
    <t>m/sec</t>
  </si>
  <si>
    <t>m</t>
  </si>
  <si>
    <t>Radius (m)</t>
  </si>
  <si>
    <t>Distance (m)</t>
  </si>
  <si>
    <t>P1</t>
  </si>
  <si>
    <t>P2</t>
  </si>
  <si>
    <t>P3</t>
  </si>
  <si>
    <t>P4</t>
  </si>
  <si>
    <t>P5</t>
  </si>
  <si>
    <t>P6</t>
  </si>
  <si>
    <t>P7</t>
  </si>
  <si>
    <t>P8</t>
  </si>
  <si>
    <t>Max acceleration of the car (m/sec^2)</t>
  </si>
  <si>
    <t xml:space="preserve">Diameter of wheels </t>
  </si>
  <si>
    <t>Distance covered during acceleration</t>
  </si>
  <si>
    <t>Distance covered during constant speed travel</t>
  </si>
  <si>
    <t>Distance covered during deceleration</t>
  </si>
  <si>
    <t xml:space="preserve">Time taken to accelerate to top speed </t>
  </si>
  <si>
    <t>Time taken during uniform speed travel</t>
  </si>
  <si>
    <t>Time taken during deceleration</t>
  </si>
  <si>
    <t>The car starts from rest at the starting point and follows the track traversing segments P1, P2, P3, P4, P5,</t>
  </si>
  <si>
    <r>
      <rPr>
        <b/>
        <sz val="24"/>
        <color rgb="FF0070C0"/>
        <rFont val="Calibri"/>
        <family val="2"/>
        <scheme val="minor"/>
      </rPr>
      <t>HW 7:</t>
    </r>
    <r>
      <rPr>
        <sz val="24"/>
        <color theme="1"/>
        <rFont val="Calibri"/>
        <family val="2"/>
        <scheme val="minor"/>
      </rPr>
      <t xml:space="preserve"> </t>
    </r>
    <r>
      <rPr>
        <sz val="24"/>
        <color theme="9" tint="-0.249977111117893"/>
        <rFont val="Calibri"/>
        <family val="2"/>
        <scheme val="minor"/>
      </rPr>
      <t>Lap Time Simulator</t>
    </r>
  </si>
  <si>
    <t>P6, P7 and P8, and exits the track with max turning speed for segment 8.</t>
  </si>
  <si>
    <t>Nm</t>
  </si>
  <si>
    <t>in-lbf</t>
  </si>
  <si>
    <t>lbs</t>
  </si>
  <si>
    <t>Gear Ratio</t>
  </si>
  <si>
    <t>RPM</t>
  </si>
  <si>
    <t xml:space="preserve">Max speed of the car from wheel speed </t>
  </si>
  <si>
    <t>Acc due to gravity</t>
  </si>
  <si>
    <t>Weight of Car with driver (W)</t>
  </si>
  <si>
    <t>Max tractive force before slip (F)</t>
  </si>
  <si>
    <t>Max torque at the wheels before slip (Tw)</t>
  </si>
  <si>
    <t>Max torque available at the motor (Tm)</t>
  </si>
  <si>
    <t>Motor RPM for the Max torque (s)</t>
  </si>
  <si>
    <t>From torque speed curve (green dotted line)</t>
  </si>
  <si>
    <t>Radius of the circular track segment</t>
  </si>
  <si>
    <t>Starting velocity for the car for each segment</t>
  </si>
  <si>
    <t>Final velocity at the end of the each segment</t>
  </si>
  <si>
    <t xml:space="preserve">Max velocity achieved in this segment </t>
  </si>
  <si>
    <t>Max acceleration for the car at any speed (const)</t>
  </si>
  <si>
    <t xml:space="preserve">Max speed along each circular track segment  </t>
  </si>
  <si>
    <t>Initial Velocity (m/sec)</t>
  </si>
  <si>
    <t>Max Acc (m/sec^2)</t>
  </si>
  <si>
    <t>Final Velocity (m/sec)</t>
  </si>
  <si>
    <t>Max Turning Speed (m/sec)</t>
  </si>
  <si>
    <t>Max Velocity (m/sec)</t>
  </si>
  <si>
    <t>Accelerate time (sec)</t>
  </si>
  <si>
    <t>Constant speed time (sec)</t>
  </si>
  <si>
    <t>Decelerate time (sec)</t>
  </si>
  <si>
    <t>Accelerate distance (m)</t>
  </si>
  <si>
    <t>Constant speed distance (m)</t>
  </si>
  <si>
    <t>Decelerate distance (m)</t>
  </si>
  <si>
    <t>The acceleration and deceleration achieved by the car at any speed is constant (given above)</t>
  </si>
  <si>
    <t>The max speed of the car is restricted to 50mph i.e. 22.4m/s (Remember: The max speed in a particular segment can be less than this)</t>
  </si>
  <si>
    <r>
      <t xml:space="preserve">Use the following formulae to find the distance </t>
    </r>
    <r>
      <rPr>
        <i/>
        <sz val="12"/>
        <color theme="4" tint="-0.249977111117893"/>
        <rFont val="Calibri"/>
        <family val="2"/>
        <scheme val="minor"/>
      </rPr>
      <t>s</t>
    </r>
    <r>
      <rPr>
        <sz val="12"/>
        <color theme="4" tint="-0.249977111117893"/>
        <rFont val="Calibri"/>
        <family val="2"/>
        <scheme val="minor"/>
      </rPr>
      <t xml:space="preserve">, initial velocity </t>
    </r>
    <r>
      <rPr>
        <i/>
        <sz val="12"/>
        <color theme="4" tint="-0.249977111117893"/>
        <rFont val="Calibri"/>
        <family val="2"/>
        <scheme val="minor"/>
      </rPr>
      <t>u</t>
    </r>
    <r>
      <rPr>
        <sz val="12"/>
        <color theme="4" tint="-0.249977111117893"/>
        <rFont val="Calibri"/>
        <family val="2"/>
        <scheme val="minor"/>
      </rPr>
      <t xml:space="preserve"> and final velocity </t>
    </r>
    <r>
      <rPr>
        <i/>
        <sz val="12"/>
        <color theme="4" tint="-0.249977111117893"/>
        <rFont val="Calibri"/>
        <family val="2"/>
        <scheme val="minor"/>
      </rPr>
      <t>v</t>
    </r>
  </si>
  <si>
    <r>
      <rPr>
        <i/>
        <sz val="12"/>
        <color theme="4" tint="-0.249977111117893"/>
        <rFont val="Calibri"/>
        <family val="2"/>
        <scheme val="minor"/>
      </rPr>
      <t>s</t>
    </r>
    <r>
      <rPr>
        <sz val="12"/>
        <color theme="4" tint="-0.249977111117893"/>
        <rFont val="Calibri"/>
        <family val="2"/>
        <scheme val="minor"/>
      </rPr>
      <t xml:space="preserve"> = </t>
    </r>
    <r>
      <rPr>
        <i/>
        <sz val="12"/>
        <color theme="4" tint="-0.249977111117893"/>
        <rFont val="Calibri"/>
        <family val="2"/>
        <scheme val="minor"/>
      </rPr>
      <t>u t</t>
    </r>
    <r>
      <rPr>
        <sz val="12"/>
        <color theme="4" tint="-0.249977111117893"/>
        <rFont val="Calibri"/>
        <family val="2"/>
        <scheme val="minor"/>
      </rPr>
      <t xml:space="preserve"> + (1/2)</t>
    </r>
    <r>
      <rPr>
        <i/>
        <sz val="12"/>
        <color theme="4" tint="-0.249977111117893"/>
        <rFont val="Calibri"/>
        <family val="2"/>
        <scheme val="minor"/>
      </rPr>
      <t>a t</t>
    </r>
    <r>
      <rPr>
        <sz val="12"/>
        <color theme="4" tint="-0.249977111117893"/>
        <rFont val="Calibri"/>
        <family val="2"/>
        <scheme val="minor"/>
      </rPr>
      <t xml:space="preserve">^2,      </t>
    </r>
    <r>
      <rPr>
        <i/>
        <sz val="12"/>
        <color theme="4" tint="-0.249977111117893"/>
        <rFont val="Calibri"/>
        <family val="2"/>
        <scheme val="minor"/>
      </rPr>
      <t xml:space="preserve"> v</t>
    </r>
    <r>
      <rPr>
        <sz val="12"/>
        <color theme="4" tint="-0.249977111117893"/>
        <rFont val="Calibri"/>
        <family val="2"/>
        <scheme val="minor"/>
      </rPr>
      <t xml:space="preserve"> = </t>
    </r>
    <r>
      <rPr>
        <i/>
        <sz val="12"/>
        <color theme="4" tint="-0.249977111117893"/>
        <rFont val="Calibri"/>
        <family val="2"/>
        <scheme val="minor"/>
      </rPr>
      <t>u</t>
    </r>
    <r>
      <rPr>
        <sz val="12"/>
        <color theme="4" tint="-0.249977111117893"/>
        <rFont val="Calibri"/>
        <family val="2"/>
        <scheme val="minor"/>
      </rPr>
      <t xml:space="preserve"> + </t>
    </r>
    <r>
      <rPr>
        <i/>
        <sz val="12"/>
        <color theme="4" tint="-0.249977111117893"/>
        <rFont val="Calibri"/>
        <family val="2"/>
        <scheme val="minor"/>
      </rPr>
      <t>a t</t>
    </r>
    <r>
      <rPr>
        <sz val="12"/>
        <color theme="4" tint="-0.249977111117893"/>
        <rFont val="Calibri"/>
        <family val="2"/>
        <scheme val="minor"/>
      </rPr>
      <t xml:space="preserve">,       </t>
    </r>
    <r>
      <rPr>
        <i/>
        <sz val="12"/>
        <color theme="4" tint="-0.249977111117893"/>
        <rFont val="Calibri"/>
        <family val="2"/>
        <scheme val="minor"/>
      </rPr>
      <t>v</t>
    </r>
    <r>
      <rPr>
        <sz val="12"/>
        <color theme="4" tint="-0.249977111117893"/>
        <rFont val="Calibri"/>
        <family val="2"/>
        <scheme val="minor"/>
      </rPr>
      <t xml:space="preserve">^2 = </t>
    </r>
    <r>
      <rPr>
        <i/>
        <sz val="12"/>
        <color theme="4" tint="-0.249977111117893"/>
        <rFont val="Calibri"/>
        <family val="2"/>
        <scheme val="minor"/>
      </rPr>
      <t>u</t>
    </r>
    <r>
      <rPr>
        <sz val="12"/>
        <color theme="4" tint="-0.249977111117893"/>
        <rFont val="Calibri"/>
        <family val="2"/>
        <scheme val="minor"/>
      </rPr>
      <t xml:space="preserve">^2 + 2 </t>
    </r>
    <r>
      <rPr>
        <i/>
        <sz val="12"/>
        <color theme="4" tint="-0.249977111117893"/>
        <rFont val="Calibri"/>
        <family val="2"/>
        <scheme val="minor"/>
      </rPr>
      <t>a s</t>
    </r>
    <r>
      <rPr>
        <sz val="12"/>
        <color theme="4" tint="-0.249977111117893"/>
        <rFont val="Calibri"/>
        <family val="2"/>
        <scheme val="minor"/>
      </rPr>
      <t xml:space="preserve">  </t>
    </r>
  </si>
  <si>
    <t>Fill in the white boxes</t>
  </si>
  <si>
    <t xml:space="preserve">Total Time (sec) </t>
  </si>
  <si>
    <t>Total time taken to complete each segment</t>
  </si>
  <si>
    <t>Total Dist travelled in one lap(m)</t>
  </si>
  <si>
    <t>Total Time taken for one lap (sec)</t>
  </si>
  <si>
    <r>
      <rPr>
        <b/>
        <sz val="14"/>
        <color theme="0"/>
        <rFont val="Calibri"/>
        <family val="2"/>
        <scheme val="minor"/>
      </rPr>
      <t xml:space="preserve">Note:    </t>
    </r>
    <r>
      <rPr>
        <sz val="11"/>
        <color theme="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</t>
    </r>
  </si>
  <si>
    <t>(Coefficient of Friction  x  (W) in N)</t>
  </si>
  <si>
    <t>(F  x  radius of wheel)</t>
  </si>
  <si>
    <t>(Tw/Gear Ratio)</t>
  </si>
  <si>
    <t>m/sec^2</t>
  </si>
  <si>
    <t>kg</t>
  </si>
  <si>
    <t>(Coefficient of Friction * 9.8 m/sec^2)</t>
  </si>
  <si>
    <t>RPM@Tm/Gear Ratio</t>
  </si>
  <si>
    <t>Distance</t>
  </si>
  <si>
    <t>Velocity</t>
  </si>
  <si>
    <t>Acceleration</t>
  </si>
  <si>
    <t>Start accel</t>
  </si>
  <si>
    <t>End accel</t>
  </si>
  <si>
    <t>Start top speed</t>
  </si>
  <si>
    <t>End top speed</t>
  </si>
  <si>
    <t>Start dec</t>
  </si>
  <si>
    <t>End dec</t>
  </si>
  <si>
    <t>Start turn</t>
  </si>
  <si>
    <t>End turn</t>
  </si>
  <si>
    <t>Max Accleration Distance</t>
  </si>
  <si>
    <t>Max Deceleration Distance</t>
  </si>
  <si>
    <t>Max Accleration Time</t>
  </si>
  <si>
    <t>Max Deceleration Time</t>
  </si>
  <si>
    <t>Total Distance</t>
  </si>
  <si>
    <t>Deceleration Distance</t>
  </si>
  <si>
    <t>Accleration Distance</t>
  </si>
  <si>
    <t>Max speed of the car (Approximated) (Vmax_car)</t>
  </si>
  <si>
    <t>Time from Initial Velocity to Vmax_car</t>
  </si>
  <si>
    <t>Distance Travelled to Accelerate to Vmax_car</t>
  </si>
  <si>
    <t>Time to Decelerate from Vmax_car to Final Velocity</t>
  </si>
  <si>
    <t>Distance Travelled to Decelerate to Final Velocity</t>
  </si>
  <si>
    <t>Total Distance to Accelerate and Decelerate to and from Vmax_car</t>
  </si>
  <si>
    <t>Distance Required to Hit Vmax_car for Straight Segments</t>
  </si>
  <si>
    <t>Distance for Acceleration and Deceleration if Vmax_car cannot be achieved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</si>
</sst>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0000000000"/>
    <numFmt numFmtId="167" formatCode="0.0000"/>
    <numFmt numFmtId="168" formatCode="0.00000"/>
  </numFmts>
  <fonts count="15" x14ac:knownFonts="1">
    <font>
      <sz val="11"/>
      <color theme="1"/>
      <name val="Calibri"/>
      <family val="2"/>
      <scheme val="minor"/>
    </font>
    <font>
      <b/>
      <sz val="24"/>
      <color rgb="FF0070C0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4"/>
      <color theme="9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164" fontId="0" fillId="8" borderId="0" xfId="0" applyNumberFormat="1" applyFill="1" applyBorder="1"/>
    <xf numFmtId="164" fontId="3" fillId="8" borderId="7" xfId="0" applyNumberFormat="1" applyFont="1" applyFill="1" applyBorder="1" applyAlignment="1">
      <alignment horizontal="right"/>
    </xf>
    <xf numFmtId="164" fontId="3" fillId="8" borderId="0" xfId="0" applyNumberFormat="1" applyFont="1" applyFill="1" applyBorder="1" applyAlignment="1">
      <alignment horizontal="left"/>
    </xf>
    <xf numFmtId="164" fontId="3" fillId="8" borderId="0" xfId="0" applyNumberFormat="1" applyFont="1" applyFill="1" applyBorder="1" applyAlignment="1">
      <alignment horizontal="right"/>
    </xf>
    <xf numFmtId="164" fontId="0" fillId="0" borderId="0" xfId="0" applyNumberFormat="1"/>
    <xf numFmtId="164" fontId="3" fillId="16" borderId="5" xfId="0" applyNumberFormat="1" applyFont="1" applyFill="1" applyBorder="1" applyAlignment="1">
      <alignment horizontal="center"/>
    </xf>
    <xf numFmtId="164" fontId="3" fillId="16" borderId="5" xfId="0" applyNumberFormat="1" applyFont="1" applyFill="1" applyBorder="1" applyAlignment="1">
      <alignment horizontal="right"/>
    </xf>
    <xf numFmtId="164" fontId="3" fillId="11" borderId="21" xfId="0" applyNumberFormat="1" applyFont="1" applyFill="1" applyBorder="1"/>
    <xf numFmtId="164" fontId="3" fillId="11" borderId="22" xfId="0" applyNumberFormat="1" applyFont="1" applyFill="1" applyBorder="1"/>
    <xf numFmtId="164" fontId="0" fillId="16" borderId="0" xfId="0" applyNumberFormat="1" applyFill="1" applyBorder="1"/>
    <xf numFmtId="164" fontId="0" fillId="8" borderId="1" xfId="0" applyNumberFormat="1" applyFill="1" applyBorder="1"/>
    <xf numFmtId="164" fontId="3" fillId="8" borderId="8" xfId="0" applyNumberFormat="1" applyFont="1" applyFill="1" applyBorder="1" applyAlignment="1">
      <alignment horizontal="left"/>
    </xf>
    <xf numFmtId="164" fontId="0" fillId="8" borderId="7" xfId="0" applyNumberFormat="1" applyFill="1" applyBorder="1"/>
    <xf numFmtId="164" fontId="0" fillId="8" borderId="8" xfId="0" applyNumberFormat="1" applyFill="1" applyBorder="1"/>
    <xf numFmtId="164" fontId="0" fillId="8" borderId="3" xfId="0" applyNumberFormat="1" applyFill="1" applyBorder="1"/>
    <xf numFmtId="164" fontId="0" fillId="8" borderId="6" xfId="0" applyNumberFormat="1" applyFill="1" applyBorder="1"/>
    <xf numFmtId="164" fontId="0" fillId="8" borderId="4" xfId="0" applyNumberFormat="1" applyFill="1" applyBorder="1"/>
    <xf numFmtId="164" fontId="2" fillId="0" borderId="0" xfId="0" applyNumberFormat="1" applyFont="1" applyBorder="1" applyAlignment="1"/>
    <xf numFmtId="164" fontId="0" fillId="0" borderId="0" xfId="0" applyNumberFormat="1" applyFill="1" applyBorder="1"/>
    <xf numFmtId="164" fontId="0" fillId="0" borderId="0" xfId="0" applyNumberFormat="1" applyAlignment="1">
      <alignment wrapText="1"/>
    </xf>
    <xf numFmtId="164" fontId="5" fillId="6" borderId="19" xfId="0" applyNumberFormat="1" applyFont="1" applyFill="1" applyBorder="1" applyAlignment="1">
      <alignment horizontal="center"/>
    </xf>
    <xf numFmtId="164" fontId="5" fillId="12" borderId="19" xfId="0" applyNumberFormat="1" applyFont="1" applyFill="1" applyBorder="1" applyAlignment="1">
      <alignment horizontal="center"/>
    </xf>
    <xf numFmtId="164" fontId="5" fillId="7" borderId="19" xfId="0" applyNumberFormat="1" applyFont="1" applyFill="1" applyBorder="1" applyAlignment="1">
      <alignment horizontal="center"/>
    </xf>
    <xf numFmtId="164" fontId="5" fillId="2" borderId="19" xfId="0" applyNumberFormat="1" applyFont="1" applyFill="1" applyBorder="1" applyAlignment="1">
      <alignment horizontal="center"/>
    </xf>
    <xf numFmtId="164" fontId="5" fillId="7" borderId="20" xfId="0" applyNumberFormat="1" applyFont="1" applyFill="1" applyBorder="1" applyAlignment="1">
      <alignment horizontal="center"/>
    </xf>
    <xf numFmtId="164" fontId="3" fillId="15" borderId="12" xfId="0" applyNumberFormat="1" applyFont="1" applyFill="1" applyBorder="1" applyAlignment="1">
      <alignment horizontal="center"/>
    </xf>
    <xf numFmtId="164" fontId="3" fillId="15" borderId="16" xfId="0" applyNumberFormat="1" applyFont="1" applyFill="1" applyBorder="1" applyAlignment="1">
      <alignment horizontal="center"/>
    </xf>
    <xf numFmtId="164" fontId="3" fillId="15" borderId="27" xfId="0" applyNumberFormat="1" applyFont="1" applyFill="1" applyBorder="1" applyAlignment="1">
      <alignment horizontal="center"/>
    </xf>
    <xf numFmtId="164" fontId="3" fillId="15" borderId="32" xfId="0" applyNumberFormat="1" applyFont="1" applyFill="1" applyBorder="1" applyAlignment="1">
      <alignment horizontal="center"/>
    </xf>
    <xf numFmtId="164" fontId="3" fillId="15" borderId="33" xfId="0" applyNumberFormat="1" applyFont="1" applyFill="1" applyBorder="1" applyAlignment="1">
      <alignment horizontal="center"/>
    </xf>
    <xf numFmtId="164" fontId="3" fillId="15" borderId="17" xfId="0" applyNumberFormat="1" applyFont="1" applyFill="1" applyBorder="1" applyAlignment="1">
      <alignment horizontal="center"/>
    </xf>
    <xf numFmtId="164" fontId="3" fillId="15" borderId="14" xfId="0" applyNumberFormat="1" applyFont="1" applyFill="1" applyBorder="1" applyAlignment="1">
      <alignment horizontal="center"/>
    </xf>
    <xf numFmtId="164" fontId="3" fillId="4" borderId="32" xfId="0" applyNumberFormat="1" applyFont="1" applyFill="1" applyBorder="1" applyAlignment="1">
      <alignment horizontal="center"/>
    </xf>
    <xf numFmtId="164" fontId="3" fillId="11" borderId="32" xfId="0" applyNumberFormat="1" applyFont="1" applyFill="1" applyBorder="1" applyAlignment="1">
      <alignment horizontal="center"/>
    </xf>
    <xf numFmtId="164" fontId="3" fillId="5" borderId="32" xfId="0" applyNumberFormat="1" applyFont="1" applyFill="1" applyBorder="1" applyAlignment="1">
      <alignment horizontal="center"/>
    </xf>
    <xf numFmtId="164" fontId="3" fillId="3" borderId="32" xfId="0" applyNumberFormat="1" applyFont="1" applyFill="1" applyBorder="1" applyAlignment="1">
      <alignment horizontal="center"/>
    </xf>
    <xf numFmtId="164" fontId="3" fillId="5" borderId="33" xfId="0" applyNumberFormat="1" applyFont="1" applyFill="1" applyBorder="1" applyAlignment="1">
      <alignment horizontal="center"/>
    </xf>
    <xf numFmtId="164" fontId="3" fillId="4" borderId="17" xfId="0" applyNumberFormat="1" applyFont="1" applyFill="1" applyBorder="1" applyAlignment="1">
      <alignment horizontal="center"/>
    </xf>
    <xf numFmtId="164" fontId="3" fillId="11" borderId="17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/>
    </xf>
    <xf numFmtId="164" fontId="3" fillId="5" borderId="14" xfId="0" applyNumberFormat="1" applyFont="1" applyFill="1" applyBorder="1" applyAlignment="1">
      <alignment horizontal="center"/>
    </xf>
    <xf numFmtId="164" fontId="5" fillId="13" borderId="9" xfId="0" applyNumberFormat="1" applyFont="1" applyFill="1" applyBorder="1"/>
    <xf numFmtId="164" fontId="5" fillId="9" borderId="18" xfId="0" applyNumberFormat="1" applyFont="1" applyFill="1" applyBorder="1" applyAlignment="1">
      <alignment horizontal="center"/>
    </xf>
    <xf numFmtId="164" fontId="11" fillId="18" borderId="6" xfId="0" applyNumberFormat="1" applyFont="1" applyFill="1" applyBorder="1"/>
    <xf numFmtId="164" fontId="3" fillId="12" borderId="22" xfId="0" applyNumberFormat="1" applyFont="1" applyFill="1" applyBorder="1"/>
    <xf numFmtId="164" fontId="3" fillId="12" borderId="23" xfId="0" applyNumberFormat="1" applyFont="1" applyFill="1" applyBorder="1"/>
    <xf numFmtId="2" fontId="0" fillId="0" borderId="0" xfId="0" applyNumberFormat="1"/>
    <xf numFmtId="2" fontId="0" fillId="0" borderId="0" xfId="0" applyNumberFormat="1" applyFill="1" applyBorder="1"/>
    <xf numFmtId="2" fontId="0" fillId="0" borderId="0" xfId="0" applyNumberFormat="1" applyAlignment="1">
      <alignment wrapText="1"/>
    </xf>
    <xf numFmtId="2" fontId="4" fillId="15" borderId="35" xfId="0" applyNumberFormat="1" applyFont="1" applyFill="1" applyBorder="1"/>
    <xf numFmtId="2" fontId="4" fillId="0" borderId="23" xfId="0" applyNumberFormat="1" applyFont="1" applyBorder="1"/>
    <xf numFmtId="164" fontId="3" fillId="19" borderId="1" xfId="0" applyNumberFormat="1" applyFont="1" applyFill="1" applyBorder="1"/>
    <xf numFmtId="164" fontId="3" fillId="19" borderId="7" xfId="0" applyNumberFormat="1" applyFont="1" applyFill="1" applyBorder="1"/>
    <xf numFmtId="164" fontId="3" fillId="19" borderId="3" xfId="0" applyNumberFormat="1" applyFont="1" applyFill="1" applyBorder="1"/>
    <xf numFmtId="164" fontId="3" fillId="19" borderId="28" xfId="0" applyNumberFormat="1" applyFont="1" applyFill="1" applyBorder="1"/>
    <xf numFmtId="164" fontId="3" fillId="19" borderId="25" xfId="0" applyNumberFormat="1" applyFont="1" applyFill="1" applyBorder="1"/>
    <xf numFmtId="164" fontId="3" fillId="19" borderId="26" xfId="0" applyNumberFormat="1" applyFont="1" applyFill="1" applyBorder="1"/>
    <xf numFmtId="164" fontId="3" fillId="20" borderId="1" xfId="0" applyNumberFormat="1" applyFont="1" applyFill="1" applyBorder="1"/>
    <xf numFmtId="164" fontId="3" fillId="20" borderId="7" xfId="0" applyNumberFormat="1" applyFont="1" applyFill="1" applyBorder="1"/>
    <xf numFmtId="164" fontId="3" fillId="20" borderId="3" xfId="0" applyNumberFormat="1" applyFont="1" applyFill="1" applyBorder="1"/>
    <xf numFmtId="164" fontId="3" fillId="20" borderId="24" xfId="0" applyNumberFormat="1" applyFont="1" applyFill="1" applyBorder="1"/>
    <xf numFmtId="164" fontId="3" fillId="20" borderId="25" xfId="0" applyNumberFormat="1" applyFont="1" applyFill="1" applyBorder="1"/>
    <xf numFmtId="164" fontId="3" fillId="20" borderId="26" xfId="0" applyNumberFormat="1" applyFont="1" applyFill="1" applyBorder="1"/>
    <xf numFmtId="165" fontId="0" fillId="0" borderId="0" xfId="0" applyNumberFormat="1"/>
    <xf numFmtId="166" fontId="0" fillId="0" borderId="0" xfId="0" applyNumberFormat="1"/>
    <xf numFmtId="164" fontId="3" fillId="16" borderId="38" xfId="0" applyNumberFormat="1" applyFont="1" applyFill="1" applyBorder="1" applyAlignment="1">
      <alignment horizontal="center"/>
    </xf>
    <xf numFmtId="164" fontId="3" fillId="16" borderId="42" xfId="0" applyNumberFormat="1" applyFont="1" applyFill="1" applyBorder="1" applyAlignment="1">
      <alignment horizontal="right"/>
    </xf>
    <xf numFmtId="164" fontId="3" fillId="16" borderId="34" xfId="0" applyNumberFormat="1" applyFont="1" applyFill="1" applyBorder="1" applyAlignment="1">
      <alignment horizontal="left"/>
    </xf>
    <xf numFmtId="164" fontId="3" fillId="11" borderId="8" xfId="0" applyNumberFormat="1" applyFont="1" applyFill="1" applyBorder="1"/>
    <xf numFmtId="164" fontId="0" fillId="12" borderId="8" xfId="0" applyNumberFormat="1" applyFill="1" applyBorder="1"/>
    <xf numFmtId="164" fontId="0" fillId="11" borderId="8" xfId="0" applyNumberFormat="1" applyFill="1" applyBorder="1"/>
    <xf numFmtId="164" fontId="0" fillId="11" borderId="2" xfId="0" applyNumberFormat="1" applyFill="1" applyBorder="1"/>
    <xf numFmtId="164" fontId="0" fillId="11" borderId="4" xfId="0" applyNumberFormat="1" applyFill="1" applyBorder="1"/>
    <xf numFmtId="164" fontId="0" fillId="16" borderId="44" xfId="0" applyNumberFormat="1" applyFill="1" applyBorder="1"/>
    <xf numFmtId="164" fontId="0" fillId="16" borderId="39" xfId="0" applyNumberFormat="1" applyFill="1" applyBorder="1"/>
    <xf numFmtId="164" fontId="3" fillId="16" borderId="45" xfId="0" applyNumberFormat="1" applyFont="1" applyFill="1" applyBorder="1" applyAlignment="1">
      <alignment horizontal="right"/>
    </xf>
    <xf numFmtId="2" fontId="3" fillId="16" borderId="47" xfId="0" applyNumberFormat="1" applyFont="1" applyFill="1" applyBorder="1" applyAlignment="1">
      <alignment horizontal="right"/>
    </xf>
    <xf numFmtId="164" fontId="3" fillId="16" borderId="36" xfId="0" applyNumberFormat="1" applyFont="1" applyFill="1" applyBorder="1" applyAlignment="1">
      <alignment horizontal="center"/>
    </xf>
    <xf numFmtId="2" fontId="3" fillId="16" borderId="48" xfId="0" applyNumberFormat="1" applyFont="1" applyFill="1" applyBorder="1" applyAlignment="1">
      <alignment horizontal="right"/>
    </xf>
    <xf numFmtId="2" fontId="3" fillId="16" borderId="48" xfId="0" applyNumberFormat="1" applyFont="1" applyFill="1" applyBorder="1"/>
    <xf numFmtId="164" fontId="3" fillId="16" borderId="34" xfId="0" applyNumberFormat="1" applyFont="1" applyFill="1" applyBorder="1"/>
    <xf numFmtId="2" fontId="3" fillId="16" borderId="49" xfId="0" applyNumberFormat="1" applyFont="1" applyFill="1" applyBorder="1" applyAlignment="1">
      <alignment horizontal="right"/>
    </xf>
    <xf numFmtId="164" fontId="3" fillId="16" borderId="37" xfId="0" applyNumberFormat="1" applyFont="1" applyFill="1" applyBorder="1" applyAlignment="1">
      <alignment horizontal="center"/>
    </xf>
    <xf numFmtId="164" fontId="3" fillId="22" borderId="34" xfId="0" applyNumberFormat="1" applyFont="1" applyFill="1" applyBorder="1" applyAlignment="1">
      <alignment horizontal="center"/>
    </xf>
    <xf numFmtId="164" fontId="3" fillId="22" borderId="31" xfId="0" applyNumberFormat="1" applyFont="1" applyFill="1" applyBorder="1" applyAlignment="1">
      <alignment horizontal="center"/>
    </xf>
    <xf numFmtId="164" fontId="3" fillId="22" borderId="13" xfId="0" applyNumberFormat="1" applyFont="1" applyFill="1" applyBorder="1" applyAlignment="1">
      <alignment horizontal="center"/>
    </xf>
    <xf numFmtId="164" fontId="3" fillId="22" borderId="15" xfId="0" applyNumberFormat="1" applyFont="1" applyFill="1" applyBorder="1" applyAlignment="1">
      <alignment horizontal="center"/>
    </xf>
    <xf numFmtId="164" fontId="13" fillId="22" borderId="29" xfId="0" applyNumberFormat="1" applyFont="1" applyFill="1" applyBorder="1" applyAlignment="1">
      <alignment horizontal="center"/>
    </xf>
    <xf numFmtId="164" fontId="3" fillId="22" borderId="12" xfId="0" applyNumberFormat="1" applyFont="1" applyFill="1" applyBorder="1" applyAlignment="1">
      <alignment horizontal="center"/>
    </xf>
    <xf numFmtId="164" fontId="3" fillId="14" borderId="47" xfId="0" applyNumberFormat="1" applyFont="1" applyFill="1" applyBorder="1"/>
    <xf numFmtId="164" fontId="3" fillId="14" borderId="49" xfId="0" applyNumberFormat="1" applyFont="1" applyFill="1" applyBorder="1"/>
    <xf numFmtId="164" fontId="3" fillId="14" borderId="46" xfId="0" applyNumberFormat="1" applyFont="1" applyFill="1" applyBorder="1"/>
    <xf numFmtId="164" fontId="3" fillId="14" borderId="48" xfId="0" applyNumberFormat="1" applyFont="1" applyFill="1" applyBorder="1"/>
    <xf numFmtId="164" fontId="6" fillId="21" borderId="9" xfId="0" applyNumberFormat="1" applyFont="1" applyFill="1" applyBorder="1"/>
    <xf numFmtId="164" fontId="11" fillId="18" borderId="10" xfId="0" applyNumberFormat="1" applyFont="1" applyFill="1" applyBorder="1"/>
    <xf numFmtId="164" fontId="3" fillId="19" borderId="11" xfId="0" applyNumberFormat="1" applyFont="1" applyFill="1" applyBorder="1"/>
    <xf numFmtId="164" fontId="3" fillId="10" borderId="31" xfId="0" applyNumberFormat="1" applyFont="1" applyFill="1" applyBorder="1" applyAlignment="1">
      <alignment horizontal="center"/>
    </xf>
    <xf numFmtId="164" fontId="3" fillId="10" borderId="13" xfId="0" applyNumberFormat="1" applyFont="1" applyFill="1" applyBorder="1" applyAlignment="1">
      <alignment horizontal="center"/>
    </xf>
    <xf numFmtId="164" fontId="3" fillId="15" borderId="15" xfId="0" applyNumberFormat="1" applyFont="1" applyFill="1" applyBorder="1" applyAlignment="1">
      <alignment horizontal="center"/>
    </xf>
    <xf numFmtId="164" fontId="3" fillId="15" borderId="50" xfId="0" applyNumberFormat="1" applyFont="1" applyFill="1" applyBorder="1" applyAlignment="1">
      <alignment horizontal="center"/>
    </xf>
    <xf numFmtId="164" fontId="3" fillId="22" borderId="16" xfId="0" applyNumberFormat="1" applyFont="1" applyFill="1" applyBorder="1" applyAlignment="1">
      <alignment horizontal="center"/>
    </xf>
    <xf numFmtId="164" fontId="13" fillId="22" borderId="51" xfId="0" applyNumberFormat="1" applyFont="1" applyFill="1" applyBorder="1" applyAlignment="1">
      <alignment horizontal="center"/>
    </xf>
    <xf numFmtId="164" fontId="13" fillId="22" borderId="30" xfId="0" applyNumberFormat="1" applyFont="1" applyFill="1" applyBorder="1" applyAlignment="1">
      <alignment horizontal="center"/>
    </xf>
    <xf numFmtId="164" fontId="3" fillId="15" borderId="42" xfId="0" applyNumberFormat="1" applyFont="1" applyFill="1" applyBorder="1" applyAlignment="1">
      <alignment horizontal="center"/>
    </xf>
    <xf numFmtId="164" fontId="0" fillId="22" borderId="32" xfId="0" applyNumberFormat="1" applyFill="1" applyBorder="1"/>
    <xf numFmtId="164" fontId="0" fillId="22" borderId="12" xfId="0" applyNumberFormat="1" applyFill="1" applyBorder="1"/>
    <xf numFmtId="164" fontId="0" fillId="22" borderId="17" xfId="0" applyNumberFormat="1" applyFill="1" applyBorder="1"/>
    <xf numFmtId="164" fontId="0" fillId="15" borderId="31" xfId="0" applyNumberFormat="1" applyFill="1" applyBorder="1"/>
    <xf numFmtId="164" fontId="0" fillId="15" borderId="15" xfId="0" applyNumberFormat="1" applyFill="1" applyBorder="1"/>
    <xf numFmtId="164" fontId="0" fillId="15" borderId="13" xfId="0" applyNumberFormat="1" applyFill="1" applyBorder="1"/>
    <xf numFmtId="164" fontId="0" fillId="15" borderId="32" xfId="0" applyNumberFormat="1" applyFill="1" applyBorder="1"/>
    <xf numFmtId="164" fontId="0" fillId="15" borderId="12" xfId="0" applyNumberFormat="1" applyFill="1" applyBorder="1"/>
    <xf numFmtId="164" fontId="0" fillId="15" borderId="17" xfId="0" applyNumberFormat="1" applyFill="1" applyBorder="1"/>
    <xf numFmtId="164" fontId="0" fillId="15" borderId="33" xfId="0" applyNumberFormat="1" applyFill="1" applyBorder="1"/>
    <xf numFmtId="164" fontId="0" fillId="15" borderId="16" xfId="0" applyNumberFormat="1" applyFill="1" applyBorder="1"/>
    <xf numFmtId="164" fontId="0" fillId="15" borderId="14" xfId="0" applyNumberFormat="1" applyFill="1" applyBorder="1"/>
    <xf numFmtId="164" fontId="0" fillId="15" borderId="14" xfId="0" applyNumberFormat="1" applyFill="1" applyBorder="1" applyAlignment="1">
      <alignment wrapText="1"/>
    </xf>
    <xf numFmtId="164" fontId="0" fillId="23" borderId="52" xfId="0" applyNumberFormat="1" applyFill="1" applyBorder="1"/>
    <xf numFmtId="164" fontId="0" fillId="23" borderId="53" xfId="0" applyNumberFormat="1" applyFill="1" applyBorder="1"/>
    <xf numFmtId="164" fontId="0" fillId="23" borderId="54" xfId="0" applyNumberFormat="1" applyFill="1" applyBorder="1" applyAlignment="1">
      <alignment wrapText="1"/>
    </xf>
    <xf numFmtId="164" fontId="3" fillId="17" borderId="24" xfId="0" applyNumberFormat="1" applyFont="1" applyFill="1" applyBorder="1"/>
    <xf numFmtId="164" fontId="3" fillId="17" borderId="25" xfId="0" applyNumberFormat="1" applyFont="1" applyFill="1" applyBorder="1"/>
    <xf numFmtId="164" fontId="3" fillId="17" borderId="26" xfId="0" applyNumberFormat="1" applyFont="1" applyFill="1" applyBorder="1"/>
    <xf numFmtId="164" fontId="3" fillId="15" borderId="31" xfId="0" applyNumberFormat="1" applyFont="1" applyFill="1" applyBorder="1" applyAlignment="1">
      <alignment horizontal="center"/>
    </xf>
    <xf numFmtId="164" fontId="3" fillId="22" borderId="36" xfId="0" applyNumberFormat="1" applyFont="1" applyFill="1" applyBorder="1" applyAlignment="1">
      <alignment horizontal="center"/>
    </xf>
    <xf numFmtId="164" fontId="3" fillId="22" borderId="25" xfId="0" applyNumberFormat="1" applyFont="1" applyFill="1" applyBorder="1" applyAlignment="1">
      <alignment horizontal="center"/>
    </xf>
    <xf numFmtId="164" fontId="3" fillId="25" borderId="35" xfId="0" applyNumberFormat="1" applyFont="1" applyFill="1" applyBorder="1" applyAlignment="1">
      <alignment horizontal="center"/>
    </xf>
    <xf numFmtId="167" fontId="3" fillId="8" borderId="7" xfId="0" applyNumberFormat="1" applyFont="1" applyFill="1" applyBorder="1" applyAlignment="1">
      <alignment horizontal="center"/>
    </xf>
    <xf numFmtId="167" fontId="0" fillId="8" borderId="1" xfId="0" applyNumberFormat="1" applyFill="1" applyBorder="1"/>
    <xf numFmtId="168" fontId="0" fillId="8" borderId="1" xfId="0" applyNumberFormat="1" applyFill="1" applyBorder="1"/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8" fillId="0" borderId="7" xfId="0" applyNumberFormat="1" applyFont="1" applyBorder="1" applyAlignment="1">
      <alignment horizontal="left" wrapText="1"/>
    </xf>
    <xf numFmtId="164" fontId="8" fillId="0" borderId="0" xfId="0" applyNumberFormat="1" applyFont="1" applyBorder="1" applyAlignment="1">
      <alignment horizontal="left" wrapText="1"/>
    </xf>
    <xf numFmtId="164" fontId="8" fillId="0" borderId="8" xfId="0" applyNumberFormat="1" applyFont="1" applyBorder="1" applyAlignment="1">
      <alignment horizontal="left" wrapText="1"/>
    </xf>
    <xf numFmtId="164" fontId="8" fillId="0" borderId="7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left"/>
    </xf>
    <xf numFmtId="164" fontId="8" fillId="0" borderId="8" xfId="0" applyNumberFormat="1" applyFont="1" applyBorder="1" applyAlignment="1">
      <alignment horizontal="left"/>
    </xf>
    <xf numFmtId="164" fontId="3" fillId="16" borderId="42" xfId="0" applyNumberFormat="1" applyFont="1" applyFill="1" applyBorder="1" applyAlignment="1">
      <alignment horizontal="center"/>
    </xf>
    <xf numFmtId="164" fontId="3" fillId="16" borderId="43" xfId="0" applyNumberFormat="1" applyFont="1" applyFill="1" applyBorder="1" applyAlignment="1">
      <alignment horizontal="center"/>
    </xf>
    <xf numFmtId="164" fontId="3" fillId="16" borderId="34" xfId="0" applyNumberFormat="1" applyFont="1" applyFill="1" applyBorder="1" applyAlignment="1">
      <alignment horizontal="center"/>
    </xf>
    <xf numFmtId="164" fontId="10" fillId="18" borderId="9" xfId="0" applyNumberFormat="1" applyFont="1" applyFill="1" applyBorder="1" applyAlignment="1">
      <alignment horizontal="left" wrapText="1"/>
    </xf>
    <xf numFmtId="164" fontId="10" fillId="18" borderId="10" xfId="0" applyNumberFormat="1" applyFont="1" applyFill="1" applyBorder="1" applyAlignment="1">
      <alignment horizontal="left" wrapText="1"/>
    </xf>
    <xf numFmtId="164" fontId="10" fillId="18" borderId="11" xfId="0" applyNumberFormat="1" applyFont="1" applyFill="1" applyBorder="1" applyAlignment="1">
      <alignment horizontal="left" wrapText="1"/>
    </xf>
    <xf numFmtId="164" fontId="4" fillId="24" borderId="3" xfId="0" applyNumberFormat="1" applyFont="1" applyFill="1" applyBorder="1" applyAlignment="1">
      <alignment horizontal="center"/>
    </xf>
    <xf numFmtId="164" fontId="4" fillId="24" borderId="6" xfId="0" applyNumberFormat="1" applyFont="1" applyFill="1" applyBorder="1" applyAlignment="1">
      <alignment horizontal="center"/>
    </xf>
    <xf numFmtId="164" fontId="4" fillId="24" borderId="4" xfId="0" applyNumberFormat="1" applyFont="1" applyFill="1" applyBorder="1" applyAlignment="1">
      <alignment horizontal="center"/>
    </xf>
    <xf numFmtId="164" fontId="4" fillId="24" borderId="9" xfId="0" applyNumberFormat="1" applyFont="1" applyFill="1" applyBorder="1" applyAlignment="1">
      <alignment horizontal="center"/>
    </xf>
    <xf numFmtId="164" fontId="14" fillId="24" borderId="10" xfId="0" applyNumberFormat="1" applyFont="1" applyFill="1" applyBorder="1" applyAlignment="1">
      <alignment horizontal="center"/>
    </xf>
    <xf numFmtId="164" fontId="14" fillId="24" borderId="11" xfId="0" applyNumberFormat="1" applyFont="1" applyFill="1" applyBorder="1" applyAlignment="1">
      <alignment horizontal="center"/>
    </xf>
    <xf numFmtId="164" fontId="11" fillId="18" borderId="0" xfId="0" applyNumberFormat="1" applyFont="1" applyFill="1" applyAlignment="1">
      <alignment horizontal="left"/>
    </xf>
    <xf numFmtId="164" fontId="10" fillId="18" borderId="0" xfId="0" applyNumberFormat="1" applyFont="1" applyFill="1" applyAlignment="1">
      <alignment horizontal="left"/>
    </xf>
    <xf numFmtId="164" fontId="3" fillId="8" borderId="5" xfId="0" applyNumberFormat="1" applyFont="1" applyFill="1" applyBorder="1" applyAlignment="1">
      <alignment horizontal="center"/>
    </xf>
    <xf numFmtId="164" fontId="3" fillId="8" borderId="2" xfId="0" applyNumberFormat="1" applyFont="1" applyFill="1" applyBorder="1" applyAlignment="1">
      <alignment horizontal="center"/>
    </xf>
    <xf numFmtId="164" fontId="8" fillId="0" borderId="3" xfId="0" applyNumberFormat="1" applyFont="1" applyBorder="1" applyAlignment="1">
      <alignment horizontal="left" wrapText="1"/>
    </xf>
    <xf numFmtId="164" fontId="8" fillId="0" borderId="6" xfId="0" applyNumberFormat="1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left" wrapText="1"/>
    </xf>
    <xf numFmtId="164" fontId="3" fillId="8" borderId="0" xfId="0" applyNumberFormat="1" applyFont="1" applyFill="1" applyBorder="1" applyAlignment="1">
      <alignment horizontal="center"/>
    </xf>
    <xf numFmtId="164" fontId="3" fillId="8" borderId="8" xfId="0" applyNumberFormat="1" applyFont="1" applyFill="1" applyBorder="1" applyAlignment="1">
      <alignment horizontal="center"/>
    </xf>
    <xf numFmtId="164" fontId="3" fillId="16" borderId="41" xfId="0" applyNumberFormat="1" applyFont="1" applyFill="1" applyBorder="1" applyAlignment="1">
      <alignment horizontal="center"/>
    </xf>
    <xf numFmtId="164" fontId="3" fillId="16" borderId="6" xfId="0" applyNumberFormat="1" applyFont="1" applyFill="1" applyBorder="1" applyAlignment="1">
      <alignment horizontal="center"/>
    </xf>
    <xf numFmtId="164" fontId="3" fillId="16" borderId="40" xfId="0" applyNumberFormat="1" applyFont="1" applyFill="1" applyBorder="1" applyAlignment="1">
      <alignment horizontal="center"/>
    </xf>
    <xf numFmtId="164" fontId="4" fillId="24" borderId="10" xfId="0" applyNumberFormat="1" applyFont="1" applyFill="1" applyBorder="1" applyAlignment="1">
      <alignment horizontal="center"/>
    </xf>
    <xf numFmtId="164" fontId="4" fillId="24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4CE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Vehicle Accleration and Velocity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'0.8'!$D$54</c:f>
              <c:strCache>
                <c:ptCount val="1"/>
                <c:pt idx="0">
                  <c:v>Velocity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'0.8'!$C$55:$C$86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86.016806855288536</c:v>
                </c:pt>
                <c:pt idx="8">
                  <c:v>86.016806855288536</c:v>
                </c:pt>
                <c:pt idx="9">
                  <c:v>86.016806855288536</c:v>
                </c:pt>
                <c:pt idx="10">
                  <c:v>86.016806855288536</c:v>
                </c:pt>
                <c:pt idx="11">
                  <c:v>86.016806855288536</c:v>
                </c:pt>
                <c:pt idx="12">
                  <c:v>86.016806855288536</c:v>
                </c:pt>
                <c:pt idx="13">
                  <c:v>86.016806855288536</c:v>
                </c:pt>
                <c:pt idx="14">
                  <c:v>86.016806855288536</c:v>
                </c:pt>
                <c:pt idx="15">
                  <c:v>114.6838398192954</c:v>
                </c:pt>
                <c:pt idx="16">
                  <c:v>114.6838398192954</c:v>
                </c:pt>
                <c:pt idx="17">
                  <c:v>114.6838398192954</c:v>
                </c:pt>
                <c:pt idx="18">
                  <c:v>114.6838398192954</c:v>
                </c:pt>
                <c:pt idx="19">
                  <c:v>114.6838398192954</c:v>
                </c:pt>
                <c:pt idx="20">
                  <c:v>114.6838398192954</c:v>
                </c:pt>
                <c:pt idx="21">
                  <c:v>114.6838398192954</c:v>
                </c:pt>
                <c:pt idx="22">
                  <c:v>114.6838398192954</c:v>
                </c:pt>
                <c:pt idx="23">
                  <c:v>143.35087278330226</c:v>
                </c:pt>
                <c:pt idx="24">
                  <c:v>143.35087278330226</c:v>
                </c:pt>
                <c:pt idx="25">
                  <c:v>143.35087278330226</c:v>
                </c:pt>
                <c:pt idx="26">
                  <c:v>143.35087278330226</c:v>
                </c:pt>
                <c:pt idx="27">
                  <c:v>143.35087278330226</c:v>
                </c:pt>
                <c:pt idx="28">
                  <c:v>143.35087278330226</c:v>
                </c:pt>
                <c:pt idx="29">
                  <c:v>143.35087278330226</c:v>
                </c:pt>
                <c:pt idx="30">
                  <c:v>143.35087278330226</c:v>
                </c:pt>
                <c:pt idx="31">
                  <c:v>172.01790574730913</c:v>
                </c:pt>
              </c:numCache>
            </c:numRef>
          </c:xVal>
          <c:yVal>
            <c:numRef>
              <c:f>'0.8'!$D$55:$D$86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1B-4108-A51C-E0EC15DB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7995080"/>
        <c:axId val="667996064"/>
      </c:scatterChart>
      <c:scatterChart>
        <c:scatterStyle val="lineMarker"/>
        <c:varyColors val="0"/>
        <c:ser>
          <c:idx val="1"/>
          <c:order val="1"/>
          <c:tx>
            <c:strRef>
              <c:f>'0.8'!$E$54</c:f>
              <c:strCache>
                <c:ptCount val="1"/>
                <c:pt idx="0">
                  <c:v>Acceleration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'0.8'!$C$55:$C$86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86.016806855288536</c:v>
                </c:pt>
                <c:pt idx="8">
                  <c:v>86.016806855288536</c:v>
                </c:pt>
                <c:pt idx="9">
                  <c:v>86.016806855288536</c:v>
                </c:pt>
                <c:pt idx="10">
                  <c:v>86.016806855288536</c:v>
                </c:pt>
                <c:pt idx="11">
                  <c:v>86.016806855288536</c:v>
                </c:pt>
                <c:pt idx="12">
                  <c:v>86.016806855288536</c:v>
                </c:pt>
                <c:pt idx="13">
                  <c:v>86.016806855288536</c:v>
                </c:pt>
                <c:pt idx="14">
                  <c:v>86.016806855288536</c:v>
                </c:pt>
                <c:pt idx="15">
                  <c:v>114.6838398192954</c:v>
                </c:pt>
                <c:pt idx="16">
                  <c:v>114.6838398192954</c:v>
                </c:pt>
                <c:pt idx="17">
                  <c:v>114.6838398192954</c:v>
                </c:pt>
                <c:pt idx="18">
                  <c:v>114.6838398192954</c:v>
                </c:pt>
                <c:pt idx="19">
                  <c:v>114.6838398192954</c:v>
                </c:pt>
                <c:pt idx="20">
                  <c:v>114.6838398192954</c:v>
                </c:pt>
                <c:pt idx="21">
                  <c:v>114.6838398192954</c:v>
                </c:pt>
                <c:pt idx="22">
                  <c:v>114.6838398192954</c:v>
                </c:pt>
                <c:pt idx="23">
                  <c:v>143.35087278330226</c:v>
                </c:pt>
                <c:pt idx="24">
                  <c:v>143.35087278330226</c:v>
                </c:pt>
                <c:pt idx="25">
                  <c:v>143.35087278330226</c:v>
                </c:pt>
                <c:pt idx="26">
                  <c:v>143.35087278330226</c:v>
                </c:pt>
                <c:pt idx="27">
                  <c:v>143.35087278330226</c:v>
                </c:pt>
                <c:pt idx="28">
                  <c:v>143.35087278330226</c:v>
                </c:pt>
                <c:pt idx="29">
                  <c:v>143.35087278330226</c:v>
                </c:pt>
                <c:pt idx="30">
                  <c:v>143.35087278330226</c:v>
                </c:pt>
                <c:pt idx="31">
                  <c:v>172.01790574730913</c:v>
                </c:pt>
              </c:numCache>
            </c:numRef>
          </c:xVal>
          <c:yVal>
            <c:numRef>
              <c:f>'0.8'!$E$55:$E$86</c:f>
              <c:numCache>
                <c:formatCode>0.0</c:formatCode>
                <c:ptCount val="32"/>
                <c:pt idx="0">
                  <c:v>7.8453200000000001</c:v>
                </c:pt>
                <c:pt idx="1">
                  <c:v>7.8453200000000001</c:v>
                </c:pt>
                <c:pt idx="2">
                  <c:v>0</c:v>
                </c:pt>
                <c:pt idx="3">
                  <c:v>0</c:v>
                </c:pt>
                <c:pt idx="4">
                  <c:v>-7.8453200000000001</c:v>
                </c:pt>
                <c:pt idx="5">
                  <c:v>-7.8453200000000001</c:v>
                </c:pt>
                <c:pt idx="6">
                  <c:v>0</c:v>
                </c:pt>
                <c:pt idx="7">
                  <c:v>0</c:v>
                </c:pt>
                <c:pt idx="8">
                  <c:v>7.8453200000000001</c:v>
                </c:pt>
                <c:pt idx="9">
                  <c:v>7.8453200000000001</c:v>
                </c:pt>
                <c:pt idx="10">
                  <c:v>0</c:v>
                </c:pt>
                <c:pt idx="11">
                  <c:v>0</c:v>
                </c:pt>
                <c:pt idx="12">
                  <c:v>-7.8453200000000001</c:v>
                </c:pt>
                <c:pt idx="13">
                  <c:v>-7.8453200000000001</c:v>
                </c:pt>
                <c:pt idx="14">
                  <c:v>0</c:v>
                </c:pt>
                <c:pt idx="15">
                  <c:v>0</c:v>
                </c:pt>
                <c:pt idx="16">
                  <c:v>7.8453200000000001</c:v>
                </c:pt>
                <c:pt idx="17">
                  <c:v>7.8453200000000001</c:v>
                </c:pt>
                <c:pt idx="18">
                  <c:v>0</c:v>
                </c:pt>
                <c:pt idx="19">
                  <c:v>0</c:v>
                </c:pt>
                <c:pt idx="20">
                  <c:v>-7.8453200000000001</c:v>
                </c:pt>
                <c:pt idx="21">
                  <c:v>-7.8453200000000001</c:v>
                </c:pt>
                <c:pt idx="22">
                  <c:v>0</c:v>
                </c:pt>
                <c:pt idx="23">
                  <c:v>0</c:v>
                </c:pt>
                <c:pt idx="24">
                  <c:v>7.8453200000000001</c:v>
                </c:pt>
                <c:pt idx="25">
                  <c:v>7.8453200000000001</c:v>
                </c:pt>
                <c:pt idx="26">
                  <c:v>0</c:v>
                </c:pt>
                <c:pt idx="27">
                  <c:v>0</c:v>
                </c:pt>
                <c:pt idx="28">
                  <c:v>-7.8453200000000001</c:v>
                </c:pt>
                <c:pt idx="29">
                  <c:v>-7.8453200000000001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1B-4108-A51C-E0EC15DB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97864"/>
        <c:axId val="584796552"/>
      </c:scatterChart>
      <c:valAx>
        <c:axId val="667995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96064"/>
        <c:crosses val="autoZero"/>
        <c:crossBetween val="midCat"/>
      </c:valAx>
      <c:valAx>
        <c:axId val="66799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95080"/>
        <c:crosses val="autoZero"/>
        <c:crossBetween val="midCat"/>
      </c:valAx>
      <c:valAx>
        <c:axId val="5847965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Acceleration (m/s^2)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97864"/>
        <c:crosses val="max"/>
        <c:crossBetween val="midCat"/>
      </c:valAx>
      <c:valAx>
        <c:axId val="58479786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84796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Vehicle Accleration and Velocity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'0.2'!$D$54</c:f>
              <c:strCache>
                <c:ptCount val="1"/>
                <c:pt idx="0">
                  <c:v>Velocity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'0.2'!$C$55:$C$86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86.016806855288536</c:v>
                </c:pt>
                <c:pt idx="8">
                  <c:v>86.016806855288536</c:v>
                </c:pt>
                <c:pt idx="9">
                  <c:v>86.016806855288536</c:v>
                </c:pt>
                <c:pt idx="10">
                  <c:v>86.016806855288536</c:v>
                </c:pt>
                <c:pt idx="11">
                  <c:v>86.016806855288536</c:v>
                </c:pt>
                <c:pt idx="12">
                  <c:v>86.016806855288536</c:v>
                </c:pt>
                <c:pt idx="13">
                  <c:v>86.016806855288536</c:v>
                </c:pt>
                <c:pt idx="14">
                  <c:v>86.016806855288536</c:v>
                </c:pt>
                <c:pt idx="15">
                  <c:v>114.6838398192954</c:v>
                </c:pt>
                <c:pt idx="16">
                  <c:v>114.6838398192954</c:v>
                </c:pt>
                <c:pt idx="17">
                  <c:v>114.6838398192954</c:v>
                </c:pt>
                <c:pt idx="18">
                  <c:v>114.6838398192954</c:v>
                </c:pt>
                <c:pt idx="19">
                  <c:v>114.6838398192954</c:v>
                </c:pt>
                <c:pt idx="20">
                  <c:v>114.6838398192954</c:v>
                </c:pt>
                <c:pt idx="21">
                  <c:v>114.6838398192954</c:v>
                </c:pt>
                <c:pt idx="22">
                  <c:v>114.6838398192954</c:v>
                </c:pt>
                <c:pt idx="23">
                  <c:v>143.35087278330226</c:v>
                </c:pt>
                <c:pt idx="24">
                  <c:v>143.35087278330226</c:v>
                </c:pt>
                <c:pt idx="25">
                  <c:v>143.35087278330226</c:v>
                </c:pt>
                <c:pt idx="26">
                  <c:v>143.35087278330226</c:v>
                </c:pt>
                <c:pt idx="27">
                  <c:v>143.35087278330226</c:v>
                </c:pt>
                <c:pt idx="28">
                  <c:v>143.35087278330226</c:v>
                </c:pt>
                <c:pt idx="29">
                  <c:v>143.35087278330226</c:v>
                </c:pt>
                <c:pt idx="30">
                  <c:v>143.35087278330226</c:v>
                </c:pt>
                <c:pt idx="31">
                  <c:v>172.01790574730913</c:v>
                </c:pt>
              </c:numCache>
            </c:numRef>
          </c:xVal>
          <c:yVal>
            <c:numRef>
              <c:f>'0.2'!$D$55:$D$86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62-4A68-9C28-30804D700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7995080"/>
        <c:axId val="667996064"/>
      </c:scatterChart>
      <c:scatterChart>
        <c:scatterStyle val="lineMarker"/>
        <c:varyColors val="0"/>
        <c:ser>
          <c:idx val="1"/>
          <c:order val="1"/>
          <c:tx>
            <c:strRef>
              <c:f>'0.2'!$E$54</c:f>
              <c:strCache>
                <c:ptCount val="1"/>
                <c:pt idx="0">
                  <c:v>Acceleration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'0.2'!$C$55:$C$86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86.016806855288536</c:v>
                </c:pt>
                <c:pt idx="8">
                  <c:v>86.016806855288536</c:v>
                </c:pt>
                <c:pt idx="9">
                  <c:v>86.016806855288536</c:v>
                </c:pt>
                <c:pt idx="10">
                  <c:v>86.016806855288536</c:v>
                </c:pt>
                <c:pt idx="11">
                  <c:v>86.016806855288536</c:v>
                </c:pt>
                <c:pt idx="12">
                  <c:v>86.016806855288536</c:v>
                </c:pt>
                <c:pt idx="13">
                  <c:v>86.016806855288536</c:v>
                </c:pt>
                <c:pt idx="14">
                  <c:v>86.016806855288536</c:v>
                </c:pt>
                <c:pt idx="15">
                  <c:v>114.6838398192954</c:v>
                </c:pt>
                <c:pt idx="16">
                  <c:v>114.6838398192954</c:v>
                </c:pt>
                <c:pt idx="17">
                  <c:v>114.6838398192954</c:v>
                </c:pt>
                <c:pt idx="18">
                  <c:v>114.6838398192954</c:v>
                </c:pt>
                <c:pt idx="19">
                  <c:v>114.6838398192954</c:v>
                </c:pt>
                <c:pt idx="20">
                  <c:v>114.6838398192954</c:v>
                </c:pt>
                <c:pt idx="21">
                  <c:v>114.6838398192954</c:v>
                </c:pt>
                <c:pt idx="22">
                  <c:v>114.6838398192954</c:v>
                </c:pt>
                <c:pt idx="23">
                  <c:v>143.35087278330226</c:v>
                </c:pt>
                <c:pt idx="24">
                  <c:v>143.35087278330226</c:v>
                </c:pt>
                <c:pt idx="25">
                  <c:v>143.35087278330226</c:v>
                </c:pt>
                <c:pt idx="26">
                  <c:v>143.35087278330226</c:v>
                </c:pt>
                <c:pt idx="27">
                  <c:v>143.35087278330226</c:v>
                </c:pt>
                <c:pt idx="28">
                  <c:v>143.35087278330226</c:v>
                </c:pt>
                <c:pt idx="29">
                  <c:v>143.35087278330226</c:v>
                </c:pt>
                <c:pt idx="30">
                  <c:v>143.35087278330226</c:v>
                </c:pt>
                <c:pt idx="31">
                  <c:v>172.01790574730913</c:v>
                </c:pt>
              </c:numCache>
            </c:numRef>
          </c:xVal>
          <c:yVal>
            <c:numRef>
              <c:f>'0.2'!$E$55:$E$86</c:f>
              <c:numCache>
                <c:formatCode>0.0</c:formatCode>
                <c:ptCount val="32"/>
                <c:pt idx="0">
                  <c:v>1.96133</c:v>
                </c:pt>
                <c:pt idx="1">
                  <c:v>1.96133</c:v>
                </c:pt>
                <c:pt idx="2">
                  <c:v>0</c:v>
                </c:pt>
                <c:pt idx="3">
                  <c:v>0</c:v>
                </c:pt>
                <c:pt idx="4">
                  <c:v>-1.96133</c:v>
                </c:pt>
                <c:pt idx="5">
                  <c:v>-1.96133</c:v>
                </c:pt>
                <c:pt idx="6">
                  <c:v>0</c:v>
                </c:pt>
                <c:pt idx="7">
                  <c:v>0</c:v>
                </c:pt>
                <c:pt idx="8">
                  <c:v>1.96133</c:v>
                </c:pt>
                <c:pt idx="9">
                  <c:v>1.96133</c:v>
                </c:pt>
                <c:pt idx="10">
                  <c:v>0</c:v>
                </c:pt>
                <c:pt idx="11">
                  <c:v>0</c:v>
                </c:pt>
                <c:pt idx="12">
                  <c:v>-1.96133</c:v>
                </c:pt>
                <c:pt idx="13">
                  <c:v>-1.96133</c:v>
                </c:pt>
                <c:pt idx="14">
                  <c:v>0</c:v>
                </c:pt>
                <c:pt idx="15">
                  <c:v>0</c:v>
                </c:pt>
                <c:pt idx="16">
                  <c:v>1.96133</c:v>
                </c:pt>
                <c:pt idx="17">
                  <c:v>1.96133</c:v>
                </c:pt>
                <c:pt idx="18">
                  <c:v>0</c:v>
                </c:pt>
                <c:pt idx="19">
                  <c:v>0</c:v>
                </c:pt>
                <c:pt idx="20">
                  <c:v>-1.96133</c:v>
                </c:pt>
                <c:pt idx="21">
                  <c:v>-1.96133</c:v>
                </c:pt>
                <c:pt idx="22">
                  <c:v>0</c:v>
                </c:pt>
                <c:pt idx="23">
                  <c:v>0</c:v>
                </c:pt>
                <c:pt idx="24">
                  <c:v>1.96133</c:v>
                </c:pt>
                <c:pt idx="25">
                  <c:v>1.96133</c:v>
                </c:pt>
                <c:pt idx="26">
                  <c:v>0</c:v>
                </c:pt>
                <c:pt idx="27">
                  <c:v>0</c:v>
                </c:pt>
                <c:pt idx="28">
                  <c:v>-1.96133</c:v>
                </c:pt>
                <c:pt idx="29">
                  <c:v>-1.96133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62-4A68-9C28-30804D700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97864"/>
        <c:axId val="584796552"/>
      </c:scatterChart>
      <c:valAx>
        <c:axId val="667995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96064"/>
        <c:crosses val="autoZero"/>
        <c:crossBetween val="midCat"/>
      </c:valAx>
      <c:valAx>
        <c:axId val="66799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95080"/>
        <c:crosses val="autoZero"/>
        <c:crossBetween val="midCat"/>
      </c:valAx>
      <c:valAx>
        <c:axId val="5847965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Acceleration (m/s^2)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97864"/>
        <c:crosses val="max"/>
        <c:crossBetween val="midCat"/>
      </c:valAx>
      <c:valAx>
        <c:axId val="58479786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84796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Vehicle Accleration and Velocity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'0.6'!$D$54</c:f>
              <c:strCache>
                <c:ptCount val="1"/>
                <c:pt idx="0">
                  <c:v>Velocity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'0.6'!$C$55:$C$86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86.016806855288536</c:v>
                </c:pt>
                <c:pt idx="8">
                  <c:v>86.016806855288536</c:v>
                </c:pt>
                <c:pt idx="9">
                  <c:v>86.016806855288536</c:v>
                </c:pt>
                <c:pt idx="10">
                  <c:v>86.016806855288536</c:v>
                </c:pt>
                <c:pt idx="11">
                  <c:v>86.016806855288536</c:v>
                </c:pt>
                <c:pt idx="12">
                  <c:v>86.016806855288536</c:v>
                </c:pt>
                <c:pt idx="13">
                  <c:v>86.016806855288536</c:v>
                </c:pt>
                <c:pt idx="14">
                  <c:v>86.016806855288536</c:v>
                </c:pt>
                <c:pt idx="15">
                  <c:v>114.6838398192954</c:v>
                </c:pt>
                <c:pt idx="16">
                  <c:v>114.6838398192954</c:v>
                </c:pt>
                <c:pt idx="17">
                  <c:v>114.6838398192954</c:v>
                </c:pt>
                <c:pt idx="18">
                  <c:v>114.6838398192954</c:v>
                </c:pt>
                <c:pt idx="19">
                  <c:v>114.6838398192954</c:v>
                </c:pt>
                <c:pt idx="20">
                  <c:v>114.6838398192954</c:v>
                </c:pt>
                <c:pt idx="21">
                  <c:v>114.6838398192954</c:v>
                </c:pt>
                <c:pt idx="22">
                  <c:v>114.6838398192954</c:v>
                </c:pt>
                <c:pt idx="23">
                  <c:v>143.35087278330226</c:v>
                </c:pt>
                <c:pt idx="24">
                  <c:v>143.35087278330226</c:v>
                </c:pt>
                <c:pt idx="25">
                  <c:v>143.35087278330226</c:v>
                </c:pt>
                <c:pt idx="26">
                  <c:v>143.35087278330226</c:v>
                </c:pt>
                <c:pt idx="27">
                  <c:v>143.35087278330226</c:v>
                </c:pt>
                <c:pt idx="28">
                  <c:v>143.35087278330226</c:v>
                </c:pt>
                <c:pt idx="29">
                  <c:v>143.35087278330226</c:v>
                </c:pt>
                <c:pt idx="30">
                  <c:v>143.35087278330226</c:v>
                </c:pt>
                <c:pt idx="31">
                  <c:v>172.01790574730913</c:v>
                </c:pt>
              </c:numCache>
            </c:numRef>
          </c:xVal>
          <c:yVal>
            <c:numRef>
              <c:f>'0.6'!$D$55:$D$86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E0-4DAD-8BC1-6EF97DDE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7995080"/>
        <c:axId val="667996064"/>
      </c:scatterChart>
      <c:scatterChart>
        <c:scatterStyle val="lineMarker"/>
        <c:varyColors val="0"/>
        <c:ser>
          <c:idx val="1"/>
          <c:order val="1"/>
          <c:tx>
            <c:strRef>
              <c:f>'0.6'!$E$54</c:f>
              <c:strCache>
                <c:ptCount val="1"/>
                <c:pt idx="0">
                  <c:v>Acceleration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'0.6'!$C$55:$C$86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86.016806855288536</c:v>
                </c:pt>
                <c:pt idx="8">
                  <c:v>86.016806855288536</c:v>
                </c:pt>
                <c:pt idx="9">
                  <c:v>86.016806855288536</c:v>
                </c:pt>
                <c:pt idx="10">
                  <c:v>86.016806855288536</c:v>
                </c:pt>
                <c:pt idx="11">
                  <c:v>86.016806855288536</c:v>
                </c:pt>
                <c:pt idx="12">
                  <c:v>86.016806855288536</c:v>
                </c:pt>
                <c:pt idx="13">
                  <c:v>86.016806855288536</c:v>
                </c:pt>
                <c:pt idx="14">
                  <c:v>86.016806855288536</c:v>
                </c:pt>
                <c:pt idx="15">
                  <c:v>114.6838398192954</c:v>
                </c:pt>
                <c:pt idx="16">
                  <c:v>114.6838398192954</c:v>
                </c:pt>
                <c:pt idx="17">
                  <c:v>114.6838398192954</c:v>
                </c:pt>
                <c:pt idx="18">
                  <c:v>114.6838398192954</c:v>
                </c:pt>
                <c:pt idx="19">
                  <c:v>114.6838398192954</c:v>
                </c:pt>
                <c:pt idx="20">
                  <c:v>114.6838398192954</c:v>
                </c:pt>
                <c:pt idx="21">
                  <c:v>114.6838398192954</c:v>
                </c:pt>
                <c:pt idx="22">
                  <c:v>114.6838398192954</c:v>
                </c:pt>
                <c:pt idx="23">
                  <c:v>143.35087278330226</c:v>
                </c:pt>
                <c:pt idx="24">
                  <c:v>143.35087278330226</c:v>
                </c:pt>
                <c:pt idx="25">
                  <c:v>143.35087278330226</c:v>
                </c:pt>
                <c:pt idx="26">
                  <c:v>143.35087278330226</c:v>
                </c:pt>
                <c:pt idx="27">
                  <c:v>143.35087278330226</c:v>
                </c:pt>
                <c:pt idx="28">
                  <c:v>143.35087278330226</c:v>
                </c:pt>
                <c:pt idx="29">
                  <c:v>143.35087278330226</c:v>
                </c:pt>
                <c:pt idx="30">
                  <c:v>143.35087278330226</c:v>
                </c:pt>
                <c:pt idx="31">
                  <c:v>172.01790574730913</c:v>
                </c:pt>
              </c:numCache>
            </c:numRef>
          </c:xVal>
          <c:yVal>
            <c:numRef>
              <c:f>'0.6'!$E$55:$E$86</c:f>
              <c:numCache>
                <c:formatCode>0.0</c:formatCode>
                <c:ptCount val="32"/>
                <c:pt idx="0">
                  <c:v>5.8839899999999998</c:v>
                </c:pt>
                <c:pt idx="1">
                  <c:v>5.8839899999999998</c:v>
                </c:pt>
                <c:pt idx="2">
                  <c:v>0</c:v>
                </c:pt>
                <c:pt idx="3">
                  <c:v>0</c:v>
                </c:pt>
                <c:pt idx="4">
                  <c:v>-5.8839899999999998</c:v>
                </c:pt>
                <c:pt idx="5">
                  <c:v>-5.8839899999999998</c:v>
                </c:pt>
                <c:pt idx="6">
                  <c:v>0</c:v>
                </c:pt>
                <c:pt idx="7">
                  <c:v>0</c:v>
                </c:pt>
                <c:pt idx="8">
                  <c:v>5.8839899999999998</c:v>
                </c:pt>
                <c:pt idx="9">
                  <c:v>5.8839899999999998</c:v>
                </c:pt>
                <c:pt idx="10">
                  <c:v>0</c:v>
                </c:pt>
                <c:pt idx="11">
                  <c:v>0</c:v>
                </c:pt>
                <c:pt idx="12">
                  <c:v>-5.8839899999999998</c:v>
                </c:pt>
                <c:pt idx="13">
                  <c:v>-5.8839899999999998</c:v>
                </c:pt>
                <c:pt idx="14">
                  <c:v>0</c:v>
                </c:pt>
                <c:pt idx="15">
                  <c:v>0</c:v>
                </c:pt>
                <c:pt idx="16">
                  <c:v>5.8839899999999998</c:v>
                </c:pt>
                <c:pt idx="17">
                  <c:v>5.8839899999999998</c:v>
                </c:pt>
                <c:pt idx="18">
                  <c:v>0</c:v>
                </c:pt>
                <c:pt idx="19">
                  <c:v>0</c:v>
                </c:pt>
                <c:pt idx="20">
                  <c:v>-5.8839899999999998</c:v>
                </c:pt>
                <c:pt idx="21">
                  <c:v>-5.8839899999999998</c:v>
                </c:pt>
                <c:pt idx="22">
                  <c:v>0</c:v>
                </c:pt>
                <c:pt idx="23">
                  <c:v>0</c:v>
                </c:pt>
                <c:pt idx="24">
                  <c:v>5.8839899999999998</c:v>
                </c:pt>
                <c:pt idx="25">
                  <c:v>5.8839899999999998</c:v>
                </c:pt>
                <c:pt idx="26">
                  <c:v>0</c:v>
                </c:pt>
                <c:pt idx="27">
                  <c:v>0</c:v>
                </c:pt>
                <c:pt idx="28">
                  <c:v>-5.8839899999999998</c:v>
                </c:pt>
                <c:pt idx="29">
                  <c:v>-5.8839899999999998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E0-4DAD-8BC1-6EF97DDE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97864"/>
        <c:axId val="584796552"/>
      </c:scatterChart>
      <c:valAx>
        <c:axId val="667995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96064"/>
        <c:crosses val="autoZero"/>
        <c:crossBetween val="midCat"/>
      </c:valAx>
      <c:valAx>
        <c:axId val="66799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95080"/>
        <c:crosses val="autoZero"/>
        <c:crossBetween val="midCat"/>
      </c:valAx>
      <c:valAx>
        <c:axId val="5847965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Acceleration (m/s^2)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97864"/>
        <c:crosses val="max"/>
        <c:crossBetween val="midCat"/>
      </c:valAx>
      <c:valAx>
        <c:axId val="58479786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84796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Vehicle Accleration and Velocity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'1.0'!$D$54</c:f>
              <c:strCache>
                <c:ptCount val="1"/>
                <c:pt idx="0">
                  <c:v>Velocity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'1.0'!$C$55:$C$86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86.016806855288536</c:v>
                </c:pt>
                <c:pt idx="8">
                  <c:v>86.016806855288536</c:v>
                </c:pt>
                <c:pt idx="9">
                  <c:v>86.016806855288536</c:v>
                </c:pt>
                <c:pt idx="10">
                  <c:v>86.016806855288536</c:v>
                </c:pt>
                <c:pt idx="11">
                  <c:v>86.016806855288536</c:v>
                </c:pt>
                <c:pt idx="12">
                  <c:v>86.016806855288536</c:v>
                </c:pt>
                <c:pt idx="13">
                  <c:v>86.016806855288536</c:v>
                </c:pt>
                <c:pt idx="14">
                  <c:v>86.016806855288536</c:v>
                </c:pt>
                <c:pt idx="15">
                  <c:v>114.6838398192954</c:v>
                </c:pt>
                <c:pt idx="16">
                  <c:v>114.6838398192954</c:v>
                </c:pt>
                <c:pt idx="17">
                  <c:v>114.6838398192954</c:v>
                </c:pt>
                <c:pt idx="18">
                  <c:v>114.6838398192954</c:v>
                </c:pt>
                <c:pt idx="19">
                  <c:v>114.6838398192954</c:v>
                </c:pt>
                <c:pt idx="20">
                  <c:v>114.6838398192954</c:v>
                </c:pt>
                <c:pt idx="21">
                  <c:v>114.6838398192954</c:v>
                </c:pt>
                <c:pt idx="22">
                  <c:v>114.6838398192954</c:v>
                </c:pt>
                <c:pt idx="23">
                  <c:v>143.35087278330226</c:v>
                </c:pt>
                <c:pt idx="24">
                  <c:v>143.35087278330226</c:v>
                </c:pt>
                <c:pt idx="25">
                  <c:v>143.35087278330226</c:v>
                </c:pt>
                <c:pt idx="26">
                  <c:v>143.35087278330226</c:v>
                </c:pt>
                <c:pt idx="27">
                  <c:v>143.35087278330226</c:v>
                </c:pt>
                <c:pt idx="28">
                  <c:v>143.35087278330226</c:v>
                </c:pt>
                <c:pt idx="29">
                  <c:v>143.35087278330226</c:v>
                </c:pt>
                <c:pt idx="30">
                  <c:v>143.35087278330226</c:v>
                </c:pt>
                <c:pt idx="31">
                  <c:v>172.01790574730913</c:v>
                </c:pt>
              </c:numCache>
            </c:numRef>
          </c:xVal>
          <c:yVal>
            <c:numRef>
              <c:f>'1.0'!$D$55:$D$86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49-41D1-B704-700A1040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7995080"/>
        <c:axId val="667996064"/>
      </c:scatterChart>
      <c:scatterChart>
        <c:scatterStyle val="lineMarker"/>
        <c:varyColors val="0"/>
        <c:ser>
          <c:idx val="1"/>
          <c:order val="1"/>
          <c:tx>
            <c:strRef>
              <c:f>'1.0'!$E$54</c:f>
              <c:strCache>
                <c:ptCount val="1"/>
                <c:pt idx="0">
                  <c:v>Acceleration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'1.0'!$C$55:$C$86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86.016806855288536</c:v>
                </c:pt>
                <c:pt idx="8">
                  <c:v>86.016806855288536</c:v>
                </c:pt>
                <c:pt idx="9">
                  <c:v>86.016806855288536</c:v>
                </c:pt>
                <c:pt idx="10">
                  <c:v>86.016806855288536</c:v>
                </c:pt>
                <c:pt idx="11">
                  <c:v>86.016806855288536</c:v>
                </c:pt>
                <c:pt idx="12">
                  <c:v>86.016806855288536</c:v>
                </c:pt>
                <c:pt idx="13">
                  <c:v>86.016806855288536</c:v>
                </c:pt>
                <c:pt idx="14">
                  <c:v>86.016806855288536</c:v>
                </c:pt>
                <c:pt idx="15">
                  <c:v>114.6838398192954</c:v>
                </c:pt>
                <c:pt idx="16">
                  <c:v>114.6838398192954</c:v>
                </c:pt>
                <c:pt idx="17">
                  <c:v>114.6838398192954</c:v>
                </c:pt>
                <c:pt idx="18">
                  <c:v>114.6838398192954</c:v>
                </c:pt>
                <c:pt idx="19">
                  <c:v>114.6838398192954</c:v>
                </c:pt>
                <c:pt idx="20">
                  <c:v>114.6838398192954</c:v>
                </c:pt>
                <c:pt idx="21">
                  <c:v>114.6838398192954</c:v>
                </c:pt>
                <c:pt idx="22">
                  <c:v>114.6838398192954</c:v>
                </c:pt>
                <c:pt idx="23">
                  <c:v>143.35087278330226</c:v>
                </c:pt>
                <c:pt idx="24">
                  <c:v>143.35087278330226</c:v>
                </c:pt>
                <c:pt idx="25">
                  <c:v>143.35087278330226</c:v>
                </c:pt>
                <c:pt idx="26">
                  <c:v>143.35087278330226</c:v>
                </c:pt>
                <c:pt idx="27">
                  <c:v>143.35087278330226</c:v>
                </c:pt>
                <c:pt idx="28">
                  <c:v>143.35087278330226</c:v>
                </c:pt>
                <c:pt idx="29">
                  <c:v>143.35087278330226</c:v>
                </c:pt>
                <c:pt idx="30">
                  <c:v>143.35087278330226</c:v>
                </c:pt>
                <c:pt idx="31">
                  <c:v>172.01790574730913</c:v>
                </c:pt>
              </c:numCache>
            </c:numRef>
          </c:xVal>
          <c:yVal>
            <c:numRef>
              <c:f>'1.0'!$E$55:$E$86</c:f>
              <c:numCache>
                <c:formatCode>0.0</c:formatCode>
                <c:ptCount val="32"/>
                <c:pt idx="0">
                  <c:v>9.8066499999999994</c:v>
                </c:pt>
                <c:pt idx="1">
                  <c:v>9.8066499999999994</c:v>
                </c:pt>
                <c:pt idx="2">
                  <c:v>0</c:v>
                </c:pt>
                <c:pt idx="3">
                  <c:v>0</c:v>
                </c:pt>
                <c:pt idx="4">
                  <c:v>-9.8066499999999994</c:v>
                </c:pt>
                <c:pt idx="5">
                  <c:v>-9.8066499999999994</c:v>
                </c:pt>
                <c:pt idx="6">
                  <c:v>0</c:v>
                </c:pt>
                <c:pt idx="7">
                  <c:v>0</c:v>
                </c:pt>
                <c:pt idx="8">
                  <c:v>9.8066499999999994</c:v>
                </c:pt>
                <c:pt idx="9">
                  <c:v>9.8066499999999994</c:v>
                </c:pt>
                <c:pt idx="10">
                  <c:v>0</c:v>
                </c:pt>
                <c:pt idx="11">
                  <c:v>0</c:v>
                </c:pt>
                <c:pt idx="12">
                  <c:v>-9.8066499999999994</c:v>
                </c:pt>
                <c:pt idx="13">
                  <c:v>-9.8066499999999994</c:v>
                </c:pt>
                <c:pt idx="14">
                  <c:v>0</c:v>
                </c:pt>
                <c:pt idx="15">
                  <c:v>0</c:v>
                </c:pt>
                <c:pt idx="16">
                  <c:v>9.8066499999999994</c:v>
                </c:pt>
                <c:pt idx="17">
                  <c:v>9.8066499999999994</c:v>
                </c:pt>
                <c:pt idx="18">
                  <c:v>0</c:v>
                </c:pt>
                <c:pt idx="19">
                  <c:v>0</c:v>
                </c:pt>
                <c:pt idx="20">
                  <c:v>-9.8066499999999994</c:v>
                </c:pt>
                <c:pt idx="21">
                  <c:v>-9.8066499999999994</c:v>
                </c:pt>
                <c:pt idx="22">
                  <c:v>0</c:v>
                </c:pt>
                <c:pt idx="23">
                  <c:v>0</c:v>
                </c:pt>
                <c:pt idx="24">
                  <c:v>9.8066499999999994</c:v>
                </c:pt>
                <c:pt idx="25">
                  <c:v>9.8066499999999994</c:v>
                </c:pt>
                <c:pt idx="26">
                  <c:v>0</c:v>
                </c:pt>
                <c:pt idx="27">
                  <c:v>0</c:v>
                </c:pt>
                <c:pt idx="28">
                  <c:v>-9.8066499999999994</c:v>
                </c:pt>
                <c:pt idx="29">
                  <c:v>-9.8066499999999994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49-41D1-B704-700A1040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97864"/>
        <c:axId val="584796552"/>
      </c:scatterChart>
      <c:valAx>
        <c:axId val="667995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96064"/>
        <c:crosses val="autoZero"/>
        <c:crossBetween val="midCat"/>
      </c:valAx>
      <c:valAx>
        <c:axId val="66799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95080"/>
        <c:crosses val="autoZero"/>
        <c:crossBetween val="midCat"/>
      </c:valAx>
      <c:valAx>
        <c:axId val="5847965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Acceleration (m/s^2)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97864"/>
        <c:crosses val="max"/>
        <c:crossBetween val="midCat"/>
      </c:valAx>
      <c:valAx>
        <c:axId val="58479786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84796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Vehicle Accleration and Velocity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Mars!$D$54</c:f>
              <c:strCache>
                <c:ptCount val="1"/>
                <c:pt idx="0">
                  <c:v>Velocity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Mars!$C$55:$C$86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86.016806855288536</c:v>
                </c:pt>
                <c:pt idx="8">
                  <c:v>86.016806855288536</c:v>
                </c:pt>
                <c:pt idx="9">
                  <c:v>86.016806855288536</c:v>
                </c:pt>
                <c:pt idx="10">
                  <c:v>86.016806855288536</c:v>
                </c:pt>
                <c:pt idx="11">
                  <c:v>86.016806855288536</c:v>
                </c:pt>
                <c:pt idx="12">
                  <c:v>86.016806855288536</c:v>
                </c:pt>
                <c:pt idx="13">
                  <c:v>86.016806855288536</c:v>
                </c:pt>
                <c:pt idx="14">
                  <c:v>86.016806855288536</c:v>
                </c:pt>
                <c:pt idx="15">
                  <c:v>114.6838398192954</c:v>
                </c:pt>
                <c:pt idx="16">
                  <c:v>114.6838398192954</c:v>
                </c:pt>
                <c:pt idx="17">
                  <c:v>114.6838398192954</c:v>
                </c:pt>
                <c:pt idx="18">
                  <c:v>114.6838398192954</c:v>
                </c:pt>
                <c:pt idx="19">
                  <c:v>114.6838398192954</c:v>
                </c:pt>
                <c:pt idx="20">
                  <c:v>114.6838398192954</c:v>
                </c:pt>
                <c:pt idx="21">
                  <c:v>114.6838398192954</c:v>
                </c:pt>
                <c:pt idx="22">
                  <c:v>114.6838398192954</c:v>
                </c:pt>
                <c:pt idx="23">
                  <c:v>143.35087278330226</c:v>
                </c:pt>
                <c:pt idx="24">
                  <c:v>143.35087278330226</c:v>
                </c:pt>
                <c:pt idx="25">
                  <c:v>143.35087278330226</c:v>
                </c:pt>
                <c:pt idx="26">
                  <c:v>143.35087278330226</c:v>
                </c:pt>
                <c:pt idx="27">
                  <c:v>143.35087278330226</c:v>
                </c:pt>
                <c:pt idx="28">
                  <c:v>143.35087278330226</c:v>
                </c:pt>
                <c:pt idx="29">
                  <c:v>143.35087278330226</c:v>
                </c:pt>
                <c:pt idx="30">
                  <c:v>143.35087278330226</c:v>
                </c:pt>
                <c:pt idx="31">
                  <c:v>172.01790574730913</c:v>
                </c:pt>
              </c:numCache>
            </c:numRef>
          </c:xVal>
          <c:yVal>
            <c:numRef>
              <c:f>Mars!$D$55:$D$86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EE-4F74-BD52-0F2218970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7995080"/>
        <c:axId val="667996064"/>
      </c:scatterChart>
      <c:scatterChart>
        <c:scatterStyle val="lineMarker"/>
        <c:varyColors val="0"/>
        <c:ser>
          <c:idx val="1"/>
          <c:order val="1"/>
          <c:tx>
            <c:strRef>
              <c:f>Mars!$E$54</c:f>
              <c:strCache>
                <c:ptCount val="1"/>
                <c:pt idx="0">
                  <c:v>Acceleration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Mars!$C$55:$C$86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86.016806855288536</c:v>
                </c:pt>
                <c:pt idx="8">
                  <c:v>86.016806855288536</c:v>
                </c:pt>
                <c:pt idx="9">
                  <c:v>86.016806855288536</c:v>
                </c:pt>
                <c:pt idx="10">
                  <c:v>86.016806855288536</c:v>
                </c:pt>
                <c:pt idx="11">
                  <c:v>86.016806855288536</c:v>
                </c:pt>
                <c:pt idx="12">
                  <c:v>86.016806855288536</c:v>
                </c:pt>
                <c:pt idx="13">
                  <c:v>86.016806855288536</c:v>
                </c:pt>
                <c:pt idx="14">
                  <c:v>86.016806855288536</c:v>
                </c:pt>
                <c:pt idx="15">
                  <c:v>114.6838398192954</c:v>
                </c:pt>
                <c:pt idx="16">
                  <c:v>114.6838398192954</c:v>
                </c:pt>
                <c:pt idx="17">
                  <c:v>114.6838398192954</c:v>
                </c:pt>
                <c:pt idx="18">
                  <c:v>114.6838398192954</c:v>
                </c:pt>
                <c:pt idx="19">
                  <c:v>114.6838398192954</c:v>
                </c:pt>
                <c:pt idx="20">
                  <c:v>114.6838398192954</c:v>
                </c:pt>
                <c:pt idx="21">
                  <c:v>114.6838398192954</c:v>
                </c:pt>
                <c:pt idx="22">
                  <c:v>114.6838398192954</c:v>
                </c:pt>
                <c:pt idx="23">
                  <c:v>143.35087278330226</c:v>
                </c:pt>
                <c:pt idx="24">
                  <c:v>143.35087278330226</c:v>
                </c:pt>
                <c:pt idx="25">
                  <c:v>143.35087278330226</c:v>
                </c:pt>
                <c:pt idx="26">
                  <c:v>143.35087278330226</c:v>
                </c:pt>
                <c:pt idx="27">
                  <c:v>143.35087278330226</c:v>
                </c:pt>
                <c:pt idx="28">
                  <c:v>143.35087278330226</c:v>
                </c:pt>
                <c:pt idx="29">
                  <c:v>143.35087278330226</c:v>
                </c:pt>
                <c:pt idx="30">
                  <c:v>143.35087278330226</c:v>
                </c:pt>
                <c:pt idx="31">
                  <c:v>172.01790574730913</c:v>
                </c:pt>
              </c:numCache>
            </c:numRef>
          </c:xVal>
          <c:yVal>
            <c:numRef>
              <c:f>Mars!$E$55:$E$86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EE-4F74-BD52-0F2218970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97864"/>
        <c:axId val="584796552"/>
      </c:scatterChart>
      <c:valAx>
        <c:axId val="667995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96064"/>
        <c:crosses val="autoZero"/>
        <c:crossBetween val="midCat"/>
      </c:valAx>
      <c:valAx>
        <c:axId val="66799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95080"/>
        <c:crosses val="autoZero"/>
        <c:crossBetween val="midCat"/>
      </c:valAx>
      <c:valAx>
        <c:axId val="5847965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Acceleration (m/s^2)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97864"/>
        <c:crosses val="max"/>
        <c:crossBetween val="midCat"/>
      </c:valAx>
      <c:valAx>
        <c:axId val="58479786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84796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29936</xdr:colOff>
      <xdr:row>3</xdr:row>
      <xdr:rowOff>56264</xdr:rowOff>
    </xdr:from>
    <xdr:to>
      <xdr:col>7</xdr:col>
      <xdr:colOff>569099</xdr:colOff>
      <xdr:row>16</xdr:row>
      <xdr:rowOff>200959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257" y="1035978"/>
          <a:ext cx="5861957" cy="3328767"/>
        </a:xfrm>
        <a:prstGeom prst="rect">
          <a:avLst/>
        </a:prstGeom>
      </xdr:spPr>
    </xdr:pic>
    <xdr:clientData/>
  </xdr:twoCellAnchor>
  <xdr:twoCellAnchor editAs="oneCell">
    <xdr:from>
      <xdr:col>13</xdr:col>
      <xdr:colOff>209709</xdr:colOff>
      <xdr:row>23</xdr:row>
      <xdr:rowOff>162685</xdr:rowOff>
    </xdr:from>
    <xdr:to>
      <xdr:col>22</xdr:col>
      <xdr:colOff>363591</xdr:colOff>
      <xdr:row>38</xdr:row>
      <xdr:rowOff>166510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3268" y="6068185"/>
          <a:ext cx="5958529" cy="3701766"/>
        </a:xfrm>
        <a:prstGeom prst="rect">
          <a:avLst/>
        </a:prstGeom>
      </xdr:spPr>
    </xdr:pic>
    <xdr:clientData/>
  </xdr:twoCellAnchor>
  <xdr:twoCellAnchor>
    <xdr:from>
      <xdr:col>6</xdr:col>
      <xdr:colOff>425824</xdr:colOff>
      <xdr:row>53</xdr:row>
      <xdr:rowOff>168087</xdr:rowOff>
    </xdr:from>
    <xdr:to>
      <xdr:col>13</xdr:col>
      <xdr:colOff>694764</xdr:colOff>
      <xdr:row>72</xdr:row>
      <xdr:rowOff>179294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6F749D0-AF5F-4699-877B-03297C6CF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29936</xdr:colOff>
      <xdr:row>3</xdr:row>
      <xdr:rowOff>56264</xdr:rowOff>
    </xdr:from>
    <xdr:to>
      <xdr:col>7</xdr:col>
      <xdr:colOff>569099</xdr:colOff>
      <xdr:row>16</xdr:row>
      <xdr:rowOff>200959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84E841-0337-4783-B552-B2F0485E0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536" y="1037339"/>
          <a:ext cx="5806488" cy="3364145"/>
        </a:xfrm>
        <a:prstGeom prst="rect">
          <a:avLst/>
        </a:prstGeom>
      </xdr:spPr>
    </xdr:pic>
    <xdr:clientData/>
  </xdr:twoCellAnchor>
  <xdr:twoCellAnchor editAs="oneCell">
    <xdr:from>
      <xdr:col>13</xdr:col>
      <xdr:colOff>209709</xdr:colOff>
      <xdr:row>23</xdr:row>
      <xdr:rowOff>162685</xdr:rowOff>
    </xdr:from>
    <xdr:to>
      <xdr:col>22</xdr:col>
      <xdr:colOff>363591</xdr:colOff>
      <xdr:row>38</xdr:row>
      <xdr:rowOff>166510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C0E6D-E86E-4B3B-801D-0A01F7F9A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7459" y="6096760"/>
          <a:ext cx="5945082" cy="3718575"/>
        </a:xfrm>
        <a:prstGeom prst="rect">
          <a:avLst/>
        </a:prstGeom>
      </xdr:spPr>
    </xdr:pic>
    <xdr:clientData/>
  </xdr:twoCellAnchor>
  <xdr:twoCellAnchor>
    <xdr:from>
      <xdr:col>6</xdr:col>
      <xdr:colOff>425824</xdr:colOff>
      <xdr:row>53</xdr:row>
      <xdr:rowOff>168087</xdr:rowOff>
    </xdr:from>
    <xdr:to>
      <xdr:col>13</xdr:col>
      <xdr:colOff>694764</xdr:colOff>
      <xdr:row>72</xdr:row>
      <xdr:rowOff>179294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630A62-D0E1-42AE-A233-CECF75116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29936</xdr:colOff>
      <xdr:row>3</xdr:row>
      <xdr:rowOff>56264</xdr:rowOff>
    </xdr:from>
    <xdr:to>
      <xdr:col>7</xdr:col>
      <xdr:colOff>569099</xdr:colOff>
      <xdr:row>16</xdr:row>
      <xdr:rowOff>200959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DF576E-187D-4509-8182-21F02742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536" y="1037339"/>
          <a:ext cx="5806488" cy="3364145"/>
        </a:xfrm>
        <a:prstGeom prst="rect">
          <a:avLst/>
        </a:prstGeom>
      </xdr:spPr>
    </xdr:pic>
    <xdr:clientData/>
  </xdr:twoCellAnchor>
  <xdr:twoCellAnchor editAs="oneCell">
    <xdr:from>
      <xdr:col>13</xdr:col>
      <xdr:colOff>209709</xdr:colOff>
      <xdr:row>23</xdr:row>
      <xdr:rowOff>162685</xdr:rowOff>
    </xdr:from>
    <xdr:to>
      <xdr:col>22</xdr:col>
      <xdr:colOff>363591</xdr:colOff>
      <xdr:row>38</xdr:row>
      <xdr:rowOff>166510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ED8152-38F0-413B-A24A-B0835EE9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7459" y="6096760"/>
          <a:ext cx="5945082" cy="3718575"/>
        </a:xfrm>
        <a:prstGeom prst="rect">
          <a:avLst/>
        </a:prstGeom>
      </xdr:spPr>
    </xdr:pic>
    <xdr:clientData/>
  </xdr:twoCellAnchor>
  <xdr:twoCellAnchor>
    <xdr:from>
      <xdr:col>6</xdr:col>
      <xdr:colOff>425824</xdr:colOff>
      <xdr:row>53</xdr:row>
      <xdr:rowOff>168087</xdr:rowOff>
    </xdr:from>
    <xdr:to>
      <xdr:col>13</xdr:col>
      <xdr:colOff>694764</xdr:colOff>
      <xdr:row>72</xdr:row>
      <xdr:rowOff>179294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04A418-A3CB-42B3-8DBC-F89489740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29936</xdr:colOff>
      <xdr:row>3</xdr:row>
      <xdr:rowOff>56264</xdr:rowOff>
    </xdr:from>
    <xdr:to>
      <xdr:col>7</xdr:col>
      <xdr:colOff>569099</xdr:colOff>
      <xdr:row>16</xdr:row>
      <xdr:rowOff>200959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18B8B6-44EA-4871-9144-AF4CDCCF3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536" y="1037339"/>
          <a:ext cx="5806488" cy="3364145"/>
        </a:xfrm>
        <a:prstGeom prst="rect">
          <a:avLst/>
        </a:prstGeom>
      </xdr:spPr>
    </xdr:pic>
    <xdr:clientData/>
  </xdr:twoCellAnchor>
  <xdr:twoCellAnchor editAs="oneCell">
    <xdr:from>
      <xdr:col>13</xdr:col>
      <xdr:colOff>209709</xdr:colOff>
      <xdr:row>23</xdr:row>
      <xdr:rowOff>162685</xdr:rowOff>
    </xdr:from>
    <xdr:to>
      <xdr:col>22</xdr:col>
      <xdr:colOff>363591</xdr:colOff>
      <xdr:row>38</xdr:row>
      <xdr:rowOff>166510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69346E-D36D-4ADA-A788-AC337185B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7459" y="6096760"/>
          <a:ext cx="5945082" cy="3718575"/>
        </a:xfrm>
        <a:prstGeom prst="rect">
          <a:avLst/>
        </a:prstGeom>
      </xdr:spPr>
    </xdr:pic>
    <xdr:clientData/>
  </xdr:twoCellAnchor>
  <xdr:twoCellAnchor>
    <xdr:from>
      <xdr:col>6</xdr:col>
      <xdr:colOff>425824</xdr:colOff>
      <xdr:row>53</xdr:row>
      <xdr:rowOff>168087</xdr:rowOff>
    </xdr:from>
    <xdr:to>
      <xdr:col>13</xdr:col>
      <xdr:colOff>694764</xdr:colOff>
      <xdr:row>72</xdr:row>
      <xdr:rowOff>179294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A9FCE1-E48E-4948-9822-4EC4B353F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29936</xdr:colOff>
      <xdr:row>3</xdr:row>
      <xdr:rowOff>56264</xdr:rowOff>
    </xdr:from>
    <xdr:to>
      <xdr:col>7</xdr:col>
      <xdr:colOff>569099</xdr:colOff>
      <xdr:row>16</xdr:row>
      <xdr:rowOff>200959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55FE1E-9A74-42F6-AB1F-20D3EDA9B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536" y="1037339"/>
          <a:ext cx="5806488" cy="3364145"/>
        </a:xfrm>
        <a:prstGeom prst="rect">
          <a:avLst/>
        </a:prstGeom>
      </xdr:spPr>
    </xdr:pic>
    <xdr:clientData/>
  </xdr:twoCellAnchor>
  <xdr:twoCellAnchor editAs="oneCell">
    <xdr:from>
      <xdr:col>13</xdr:col>
      <xdr:colOff>209709</xdr:colOff>
      <xdr:row>23</xdr:row>
      <xdr:rowOff>162685</xdr:rowOff>
    </xdr:from>
    <xdr:to>
      <xdr:col>22</xdr:col>
      <xdr:colOff>363591</xdr:colOff>
      <xdr:row>38</xdr:row>
      <xdr:rowOff>166510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9E9DF1-0234-40F4-B7C7-39E44CC49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7459" y="6096760"/>
          <a:ext cx="5945082" cy="3718575"/>
        </a:xfrm>
        <a:prstGeom prst="rect">
          <a:avLst/>
        </a:prstGeom>
      </xdr:spPr>
    </xdr:pic>
    <xdr:clientData/>
  </xdr:twoCellAnchor>
  <xdr:twoCellAnchor>
    <xdr:from>
      <xdr:col>6</xdr:col>
      <xdr:colOff>425824</xdr:colOff>
      <xdr:row>53</xdr:row>
      <xdr:rowOff>168087</xdr:rowOff>
    </xdr:from>
    <xdr:to>
      <xdr:col>13</xdr:col>
      <xdr:colOff>694764</xdr:colOff>
      <xdr:row>72</xdr:row>
      <xdr:rowOff>179294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C1A1C5-AD8E-44C7-86F9-1ADE3F14B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tabSelected="1" zoomScale="85" zoomScaleNormal="85" workbookViewId="0">
      <selection activeCell="K2" sqref="K2"/>
    </sheetView>
  </sheetViews>
  <sheetFormatPr defaultRowHeight="19.5" customHeight="1" x14ac:dyDescent="0.25"/>
  <cols>
    <col min="1" max="1" width="9.140625" style="5"/>
    <col min="2" max="2" width="29.28515625" style="5" bestFit="1" customWidth="1"/>
    <col min="3" max="4" width="9.28515625" style="5" bestFit="1" customWidth="1"/>
    <col min="5" max="5" width="12.5703125" style="5" bestFit="1" customWidth="1"/>
    <col min="6" max="10" width="9.28515625" style="5" bestFit="1" customWidth="1"/>
    <col min="11" max="11" width="49.28515625" style="5" bestFit="1" customWidth="1"/>
    <col min="12" max="12" width="12.5703125" style="48" bestFit="1" customWidth="1"/>
    <col min="13" max="13" width="9.28515625" style="5" bestFit="1" customWidth="1"/>
    <col min="14" max="14" width="11.85546875" style="5" bestFit="1" customWidth="1"/>
    <col min="15" max="15" width="8.5703125" style="5" bestFit="1" customWidth="1"/>
    <col min="16" max="16" width="7.7109375" style="5" bestFit="1" customWidth="1"/>
    <col min="17" max="17" width="15.7109375" style="5" customWidth="1"/>
    <col min="18" max="18" width="20.7109375" style="5" customWidth="1"/>
    <col min="19" max="19" width="10.42578125" style="5" customWidth="1"/>
    <col min="20" max="20" width="3.140625" style="5" customWidth="1"/>
    <col min="21" max="21" width="5.5703125" style="5" customWidth="1"/>
    <col min="22" max="22" width="3.140625" style="5" customWidth="1"/>
    <col min="23" max="23" width="5.5703125" style="5" bestFit="1" customWidth="1"/>
    <col min="24" max="24" width="7.5703125" style="5" bestFit="1" customWidth="1"/>
    <col min="25" max="25" width="6.42578125" style="5" bestFit="1" customWidth="1"/>
    <col min="26" max="16384" width="9.140625" style="5"/>
  </cols>
  <sheetData>
    <row r="1" spans="1:25" ht="19.5" customHeight="1" thickBot="1" x14ac:dyDescent="0.3"/>
    <row r="2" spans="1:25" ht="38.25" customHeight="1" thickBot="1" x14ac:dyDescent="0.55000000000000004">
      <c r="A2" s="18"/>
      <c r="B2" s="132"/>
      <c r="C2" s="133"/>
      <c r="D2" s="133"/>
      <c r="E2" s="134"/>
      <c r="P2" s="66"/>
      <c r="S2" s="65"/>
    </row>
    <row r="3" spans="1:25" ht="19.5" customHeight="1" thickBot="1" x14ac:dyDescent="0.3">
      <c r="K3" s="19"/>
      <c r="L3" s="4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9.5" customHeight="1" x14ac:dyDescent="0.25">
      <c r="B4" s="135"/>
      <c r="C4" s="136"/>
      <c r="D4" s="136"/>
      <c r="E4" s="136"/>
      <c r="F4" s="136"/>
      <c r="G4" s="136"/>
      <c r="H4" s="136"/>
      <c r="I4" s="137"/>
      <c r="K4" s="8" t="s">
        <v>1</v>
      </c>
      <c r="L4" s="78">
        <v>0.8</v>
      </c>
      <c r="M4" s="79"/>
      <c r="N4" s="77"/>
      <c r="O4" s="6"/>
      <c r="P4" s="7"/>
      <c r="Q4" s="67"/>
      <c r="R4" s="73" t="s">
        <v>33</v>
      </c>
      <c r="S4" s="131">
        <f>38/12</f>
        <v>3.1666666666666665</v>
      </c>
      <c r="T4" s="164"/>
      <c r="U4" s="164"/>
      <c r="V4" s="165"/>
      <c r="W4" s="19"/>
      <c r="X4" s="19"/>
      <c r="Y4" s="19"/>
    </row>
    <row r="5" spans="1:25" ht="19.5" customHeight="1" x14ac:dyDescent="0.25">
      <c r="B5" s="138"/>
      <c r="C5" s="139"/>
      <c r="D5" s="139"/>
      <c r="E5" s="139"/>
      <c r="F5" s="139"/>
      <c r="G5" s="139"/>
      <c r="H5" s="139"/>
      <c r="I5" s="140"/>
      <c r="K5" s="9" t="s">
        <v>37</v>
      </c>
      <c r="L5" s="80">
        <v>700</v>
      </c>
      <c r="M5" s="69" t="s">
        <v>32</v>
      </c>
      <c r="N5" s="68">
        <f>CONVERT(L5,"lbm","kg")</f>
        <v>317.51465899999999</v>
      </c>
      <c r="O5" s="69" t="s">
        <v>74</v>
      </c>
      <c r="P5" s="68">
        <f>CONVERT(L5,"lbf","N")</f>
        <v>3113.7551306823498</v>
      </c>
      <c r="Q5" s="69" t="s">
        <v>2</v>
      </c>
      <c r="R5" s="70" t="s">
        <v>20</v>
      </c>
      <c r="S5" s="2">
        <v>18</v>
      </c>
      <c r="T5" s="3" t="s">
        <v>6</v>
      </c>
      <c r="U5" s="4">
        <f>S5 * 0.0254</f>
        <v>0.4572</v>
      </c>
      <c r="V5" s="12" t="s">
        <v>8</v>
      </c>
      <c r="W5" s="19"/>
      <c r="X5" s="19"/>
      <c r="Y5" s="19"/>
    </row>
    <row r="6" spans="1:25" ht="19.5" customHeight="1" x14ac:dyDescent="0.25">
      <c r="B6" s="138"/>
      <c r="C6" s="139"/>
      <c r="D6" s="139"/>
      <c r="E6" s="139"/>
      <c r="F6" s="139"/>
      <c r="G6" s="139"/>
      <c r="H6" s="139"/>
      <c r="I6" s="140"/>
      <c r="K6" s="9" t="s">
        <v>38</v>
      </c>
      <c r="L6" s="80">
        <f>L4*P5</f>
        <v>2491.0041045458802</v>
      </c>
      <c r="M6" s="69" t="s">
        <v>2</v>
      </c>
      <c r="N6" s="150" t="s">
        <v>70</v>
      </c>
      <c r="O6" s="151"/>
      <c r="P6" s="151"/>
      <c r="Q6" s="152"/>
      <c r="R6" s="71" t="s">
        <v>36</v>
      </c>
      <c r="S6" s="129">
        <v>9.8066499999999994</v>
      </c>
      <c r="T6" s="169" t="s">
        <v>73</v>
      </c>
      <c r="U6" s="169"/>
      <c r="V6" s="170"/>
      <c r="W6" s="19"/>
      <c r="X6" s="19"/>
      <c r="Y6" s="19"/>
    </row>
    <row r="7" spans="1:25" ht="19.5" customHeight="1" x14ac:dyDescent="0.25">
      <c r="B7" s="138"/>
      <c r="C7" s="139"/>
      <c r="D7" s="139"/>
      <c r="E7" s="139"/>
      <c r="F7" s="139"/>
      <c r="G7" s="139"/>
      <c r="H7" s="139"/>
      <c r="I7" s="140"/>
      <c r="K7" s="9" t="s">
        <v>39</v>
      </c>
      <c r="L7" s="80">
        <f>L6*U5/2</f>
        <v>569.44353829918816</v>
      </c>
      <c r="M7" s="69" t="s">
        <v>30</v>
      </c>
      <c r="N7" s="68">
        <f>(L7/4.45)*39.37</f>
        <v>5037.9757534469745</v>
      </c>
      <c r="O7" s="69" t="s">
        <v>31</v>
      </c>
      <c r="P7" s="150" t="s">
        <v>71</v>
      </c>
      <c r="Q7" s="152"/>
      <c r="R7" s="72"/>
      <c r="S7" s="13"/>
      <c r="T7" s="1"/>
      <c r="U7" s="1"/>
      <c r="V7" s="14"/>
      <c r="W7" s="19"/>
      <c r="X7" s="19"/>
      <c r="Y7" s="19"/>
    </row>
    <row r="8" spans="1:25" ht="19.5" customHeight="1" x14ac:dyDescent="0.25">
      <c r="B8" s="138"/>
      <c r="C8" s="139"/>
      <c r="D8" s="139"/>
      <c r="E8" s="139"/>
      <c r="F8" s="139"/>
      <c r="G8" s="139"/>
      <c r="H8" s="139"/>
      <c r="I8" s="140"/>
      <c r="K8" s="9" t="s">
        <v>40</v>
      </c>
      <c r="L8" s="80">
        <f>N7/S4</f>
        <v>1590.9397116148341</v>
      </c>
      <c r="M8" s="69" t="s">
        <v>31</v>
      </c>
      <c r="N8" s="150" t="s">
        <v>72</v>
      </c>
      <c r="O8" s="151"/>
      <c r="P8" s="151"/>
      <c r="Q8" s="152"/>
      <c r="R8" s="72"/>
      <c r="S8" s="13"/>
      <c r="T8" s="1"/>
      <c r="U8" s="1"/>
      <c r="V8" s="14"/>
      <c r="W8" s="19"/>
      <c r="X8" s="19"/>
      <c r="Y8" s="19"/>
    </row>
    <row r="9" spans="1:25" ht="19.5" customHeight="1" x14ac:dyDescent="0.25">
      <c r="B9" s="138"/>
      <c r="C9" s="139"/>
      <c r="D9" s="139"/>
      <c r="E9" s="139"/>
      <c r="F9" s="139"/>
      <c r="G9" s="139"/>
      <c r="H9" s="139"/>
      <c r="I9" s="140"/>
      <c r="K9" s="9" t="s">
        <v>41</v>
      </c>
      <c r="L9" s="81">
        <v>3000</v>
      </c>
      <c r="M9" s="82" t="s">
        <v>34</v>
      </c>
      <c r="N9" s="150" t="s">
        <v>42</v>
      </c>
      <c r="O9" s="151"/>
      <c r="P9" s="151"/>
      <c r="Q9" s="152"/>
      <c r="R9" s="72"/>
      <c r="S9" s="13"/>
      <c r="T9" s="1"/>
      <c r="U9" s="1"/>
      <c r="V9" s="14"/>
      <c r="W9" s="19"/>
      <c r="X9" s="19"/>
      <c r="Y9" s="19"/>
    </row>
    <row r="10" spans="1:25" ht="19.5" customHeight="1" x14ac:dyDescent="0.25">
      <c r="B10" s="138"/>
      <c r="C10" s="139"/>
      <c r="D10" s="139"/>
      <c r="E10" s="139"/>
      <c r="F10" s="139"/>
      <c r="G10" s="139"/>
      <c r="H10" s="139"/>
      <c r="I10" s="140"/>
      <c r="K10" s="9" t="s">
        <v>5</v>
      </c>
      <c r="L10" s="80">
        <f>L9/S4</f>
        <v>947.36842105263167</v>
      </c>
      <c r="M10" s="69" t="s">
        <v>34</v>
      </c>
      <c r="N10" s="150" t="s">
        <v>76</v>
      </c>
      <c r="O10" s="151"/>
      <c r="P10" s="151"/>
      <c r="Q10" s="152"/>
      <c r="R10" s="72"/>
      <c r="S10" s="13"/>
      <c r="T10" s="1"/>
      <c r="U10" s="1"/>
      <c r="V10" s="14"/>
      <c r="W10" s="19"/>
      <c r="X10" s="19"/>
      <c r="Y10" s="19"/>
    </row>
    <row r="11" spans="1:25" ht="19.5" customHeight="1" x14ac:dyDescent="0.25">
      <c r="B11" s="138"/>
      <c r="C11" s="139"/>
      <c r="D11" s="139"/>
      <c r="E11" s="139"/>
      <c r="F11" s="139"/>
      <c r="G11" s="139"/>
      <c r="H11" s="139"/>
      <c r="I11" s="140"/>
      <c r="K11" s="9" t="s">
        <v>35</v>
      </c>
      <c r="L11" s="80">
        <f>(PI()*S5*L10/12)*(60/5280)</f>
        <v>50.731460315146187</v>
      </c>
      <c r="M11" s="69" t="s">
        <v>3</v>
      </c>
      <c r="N11" s="75"/>
      <c r="O11" s="10"/>
      <c r="P11" s="10"/>
      <c r="Q11" s="76"/>
      <c r="R11" s="72"/>
      <c r="S11" s="13"/>
      <c r="T11" s="1"/>
      <c r="U11" s="1"/>
      <c r="V11" s="14"/>
      <c r="W11" s="19"/>
      <c r="X11" s="19"/>
      <c r="Y11" s="19"/>
    </row>
    <row r="12" spans="1:25" ht="19.5" customHeight="1" x14ac:dyDescent="0.25">
      <c r="B12" s="138"/>
      <c r="C12" s="139"/>
      <c r="D12" s="139"/>
      <c r="E12" s="139"/>
      <c r="F12" s="139"/>
      <c r="G12" s="139"/>
      <c r="H12" s="139"/>
      <c r="I12" s="140"/>
      <c r="K12" s="46" t="s">
        <v>95</v>
      </c>
      <c r="L12" s="80">
        <v>50</v>
      </c>
      <c r="M12" s="69" t="s">
        <v>3</v>
      </c>
      <c r="N12" s="68">
        <f>CONVERT(L12,"mi","km")</f>
        <v>80.467200000000005</v>
      </c>
      <c r="O12" s="69" t="s">
        <v>4</v>
      </c>
      <c r="P12" s="68">
        <f>(N12*1000)/(60*60)</f>
        <v>22.352000000000004</v>
      </c>
      <c r="Q12" s="69" t="s">
        <v>7</v>
      </c>
      <c r="R12" s="72"/>
      <c r="S12" s="13"/>
      <c r="T12" s="1"/>
      <c r="U12" s="1"/>
      <c r="V12" s="14"/>
      <c r="W12" s="19"/>
      <c r="X12" s="19"/>
      <c r="Y12" s="19"/>
    </row>
    <row r="13" spans="1:25" ht="19.5" customHeight="1" thickBot="1" x14ac:dyDescent="0.3">
      <c r="B13" s="138"/>
      <c r="C13" s="139"/>
      <c r="D13" s="139"/>
      <c r="E13" s="139"/>
      <c r="F13" s="139"/>
      <c r="G13" s="139"/>
      <c r="H13" s="139"/>
      <c r="I13" s="140"/>
      <c r="K13" s="47" t="s">
        <v>19</v>
      </c>
      <c r="L13" s="83">
        <f>L4*S6</f>
        <v>7.8453200000000001</v>
      </c>
      <c r="M13" s="84" t="s">
        <v>73</v>
      </c>
      <c r="N13" s="171" t="s">
        <v>75</v>
      </c>
      <c r="O13" s="172"/>
      <c r="P13" s="172"/>
      <c r="Q13" s="173"/>
      <c r="R13" s="74"/>
      <c r="S13" s="15"/>
      <c r="T13" s="16"/>
      <c r="U13" s="16"/>
      <c r="V13" s="17"/>
      <c r="W13" s="19"/>
      <c r="X13" s="19"/>
      <c r="Y13" s="19"/>
    </row>
    <row r="14" spans="1:25" ht="19.5" customHeight="1" thickBot="1" x14ac:dyDescent="0.3">
      <c r="B14" s="138"/>
      <c r="C14" s="139"/>
      <c r="D14" s="139"/>
      <c r="E14" s="139"/>
      <c r="F14" s="139"/>
      <c r="G14" s="139"/>
      <c r="H14" s="139"/>
      <c r="I14" s="140"/>
    </row>
    <row r="15" spans="1:25" ht="19.5" customHeight="1" thickBot="1" x14ac:dyDescent="0.35">
      <c r="B15" s="138"/>
      <c r="C15" s="139"/>
      <c r="D15" s="139"/>
      <c r="E15" s="139"/>
      <c r="F15" s="139"/>
      <c r="G15" s="139"/>
      <c r="H15" s="139"/>
      <c r="I15" s="140"/>
      <c r="K15" s="153" t="s">
        <v>69</v>
      </c>
      <c r="L15" s="154"/>
      <c r="M15" s="154"/>
      <c r="N15" s="154"/>
      <c r="O15" s="154"/>
      <c r="P15" s="154"/>
      <c r="Q15" s="155"/>
    </row>
    <row r="16" spans="1:25" ht="19.5" customHeight="1" x14ac:dyDescent="0.25">
      <c r="B16" s="138"/>
      <c r="C16" s="139"/>
      <c r="D16" s="139"/>
      <c r="E16" s="139"/>
      <c r="F16" s="139"/>
      <c r="G16" s="139"/>
      <c r="H16" s="139"/>
      <c r="I16" s="140"/>
      <c r="K16" s="144" t="s">
        <v>60</v>
      </c>
      <c r="L16" s="145"/>
      <c r="M16" s="145"/>
      <c r="N16" s="145"/>
      <c r="O16" s="145"/>
      <c r="P16" s="145"/>
      <c r="Q16" s="146"/>
    </row>
    <row r="17" spans="2:17" ht="19.5" customHeight="1" thickBot="1" x14ac:dyDescent="0.3">
      <c r="B17" s="141"/>
      <c r="C17" s="142"/>
      <c r="D17" s="142"/>
      <c r="E17" s="142"/>
      <c r="F17" s="142"/>
      <c r="G17" s="142"/>
      <c r="H17" s="142"/>
      <c r="I17" s="143"/>
      <c r="K17" s="147" t="s">
        <v>61</v>
      </c>
      <c r="L17" s="148"/>
      <c r="M17" s="148"/>
      <c r="N17" s="148"/>
      <c r="O17" s="148"/>
      <c r="P17" s="148"/>
      <c r="Q17" s="149"/>
    </row>
    <row r="18" spans="2:17" ht="19.5" customHeight="1" x14ac:dyDescent="0.25">
      <c r="K18" s="144" t="s">
        <v>62</v>
      </c>
      <c r="L18" s="145"/>
      <c r="M18" s="145"/>
      <c r="N18" s="145"/>
      <c r="O18" s="145"/>
      <c r="P18" s="145"/>
      <c r="Q18" s="146"/>
    </row>
    <row r="19" spans="2:17" ht="19.5" customHeight="1" x14ac:dyDescent="0.25">
      <c r="K19" s="144" t="s">
        <v>63</v>
      </c>
      <c r="L19" s="145"/>
      <c r="M19" s="145"/>
      <c r="N19" s="145"/>
      <c r="O19" s="145"/>
      <c r="P19" s="145"/>
      <c r="Q19" s="146"/>
    </row>
    <row r="20" spans="2:17" ht="19.5" customHeight="1" x14ac:dyDescent="0.25">
      <c r="K20" s="144" t="s">
        <v>27</v>
      </c>
      <c r="L20" s="145"/>
      <c r="M20" s="145"/>
      <c r="N20" s="145"/>
      <c r="O20" s="145"/>
      <c r="P20" s="145"/>
      <c r="Q20" s="146"/>
    </row>
    <row r="21" spans="2:17" ht="19.5" customHeight="1" thickBot="1" x14ac:dyDescent="0.3">
      <c r="K21" s="166" t="s">
        <v>29</v>
      </c>
      <c r="L21" s="167"/>
      <c r="M21" s="167"/>
      <c r="N21" s="167"/>
      <c r="O21" s="167"/>
      <c r="P21" s="167"/>
      <c r="Q21" s="168"/>
    </row>
    <row r="22" spans="2:17" ht="19.5" customHeight="1" x14ac:dyDescent="0.35">
      <c r="B22" s="162" t="s">
        <v>64</v>
      </c>
      <c r="C22" s="162"/>
      <c r="D22" s="162"/>
      <c r="E22" s="162"/>
      <c r="F22" s="162"/>
      <c r="G22" s="162"/>
      <c r="H22" s="162"/>
      <c r="I22" s="162"/>
      <c r="K22" s="20"/>
      <c r="L22" s="50"/>
      <c r="M22" s="20"/>
      <c r="N22" s="20"/>
      <c r="O22" s="20"/>
      <c r="P22" s="20"/>
      <c r="Q22" s="20"/>
    </row>
    <row r="23" spans="2:17" ht="19.5" customHeight="1" thickBot="1" x14ac:dyDescent="0.3"/>
    <row r="24" spans="2:17" ht="19.5" customHeight="1" thickBot="1" x14ac:dyDescent="0.4">
      <c r="B24" s="43" t="s">
        <v>0</v>
      </c>
      <c r="C24" s="44" t="s">
        <v>11</v>
      </c>
      <c r="D24" s="21" t="s">
        <v>12</v>
      </c>
      <c r="E24" s="22" t="s">
        <v>13</v>
      </c>
      <c r="F24" s="23" t="s">
        <v>14</v>
      </c>
      <c r="G24" s="24" t="s">
        <v>15</v>
      </c>
      <c r="H24" s="23" t="s">
        <v>16</v>
      </c>
      <c r="I24" s="24" t="s">
        <v>17</v>
      </c>
      <c r="J24" s="25" t="s">
        <v>18</v>
      </c>
      <c r="K24" s="96" t="s">
        <v>67</v>
      </c>
      <c r="L24" s="51">
        <f>SUM(C25:J25)</f>
        <v>452.01790574730916</v>
      </c>
    </row>
    <row r="25" spans="2:17" ht="19.5" customHeight="1" thickBot="1" x14ac:dyDescent="0.4">
      <c r="B25" s="91" t="s">
        <v>10</v>
      </c>
      <c r="C25" s="98">
        <v>100</v>
      </c>
      <c r="D25" s="33">
        <f>PI()*D26</f>
        <v>86.016806855288536</v>
      </c>
      <c r="E25" s="34">
        <v>100</v>
      </c>
      <c r="F25" s="35">
        <f>PI()*F26</f>
        <v>28.667032964006861</v>
      </c>
      <c r="G25" s="36">
        <v>40</v>
      </c>
      <c r="H25" s="35">
        <f>PI()*H26</f>
        <v>28.667032964006861</v>
      </c>
      <c r="I25" s="36">
        <v>40</v>
      </c>
      <c r="J25" s="37">
        <f>PI()*J26</f>
        <v>28.667032964006861</v>
      </c>
      <c r="K25" s="45" t="s">
        <v>68</v>
      </c>
      <c r="L25" s="52">
        <f>SUM(C38:J38)</f>
        <v>0</v>
      </c>
    </row>
    <row r="26" spans="2:17" ht="19.5" customHeight="1" thickBot="1" x14ac:dyDescent="0.3">
      <c r="B26" s="92" t="s">
        <v>9</v>
      </c>
      <c r="C26" s="99"/>
      <c r="D26" s="38">
        <v>27.38</v>
      </c>
      <c r="E26" s="39"/>
      <c r="F26" s="40">
        <f>(18.25/2)</f>
        <v>9.125</v>
      </c>
      <c r="G26" s="41"/>
      <c r="H26" s="40">
        <f>F26</f>
        <v>9.125</v>
      </c>
      <c r="I26" s="41"/>
      <c r="J26" s="42">
        <f>F26</f>
        <v>9.125</v>
      </c>
      <c r="K26" s="122" t="s">
        <v>43</v>
      </c>
    </row>
    <row r="27" spans="2:17" ht="19.5" customHeight="1" x14ac:dyDescent="0.25">
      <c r="B27" s="93" t="s">
        <v>49</v>
      </c>
      <c r="C27" s="125">
        <v>0</v>
      </c>
      <c r="D27" s="29"/>
      <c r="E27" s="126"/>
      <c r="F27" s="29"/>
      <c r="G27" s="126"/>
      <c r="H27" s="29"/>
      <c r="I27" s="126"/>
      <c r="J27" s="30"/>
      <c r="K27" s="123" t="s">
        <v>44</v>
      </c>
    </row>
    <row r="28" spans="2:17" ht="19.5" customHeight="1" x14ac:dyDescent="0.25">
      <c r="B28" s="94" t="s">
        <v>53</v>
      </c>
      <c r="C28" s="88"/>
      <c r="D28" s="105"/>
      <c r="E28" s="90"/>
      <c r="F28" s="26"/>
      <c r="G28" s="90"/>
      <c r="H28" s="26"/>
      <c r="I28" s="90"/>
      <c r="J28" s="27"/>
      <c r="K28" s="123" t="s">
        <v>46</v>
      </c>
    </row>
    <row r="29" spans="2:17" ht="19.5" customHeight="1" x14ac:dyDescent="0.25">
      <c r="B29" s="94" t="s">
        <v>50</v>
      </c>
      <c r="C29" s="100">
        <f>L13</f>
        <v>7.8453200000000001</v>
      </c>
      <c r="D29" s="26"/>
      <c r="E29" s="26">
        <f>C29</f>
        <v>7.8453200000000001</v>
      </c>
      <c r="F29" s="26"/>
      <c r="G29" s="26">
        <f>E29</f>
        <v>7.8453200000000001</v>
      </c>
      <c r="H29" s="26"/>
      <c r="I29" s="26">
        <f>G29</f>
        <v>7.8453200000000001</v>
      </c>
      <c r="J29" s="27"/>
      <c r="K29" s="123" t="s">
        <v>47</v>
      </c>
    </row>
    <row r="30" spans="2:17" ht="19.5" customHeight="1" x14ac:dyDescent="0.25">
      <c r="B30" s="94" t="s">
        <v>51</v>
      </c>
      <c r="C30" s="88"/>
      <c r="D30" s="26"/>
      <c r="E30" s="85"/>
      <c r="F30" s="26"/>
      <c r="G30" s="85"/>
      <c r="H30" s="26"/>
      <c r="I30" s="85"/>
      <c r="J30" s="27"/>
      <c r="K30" s="123" t="s">
        <v>45</v>
      </c>
    </row>
    <row r="31" spans="2:17" ht="19.5" customHeight="1" thickBot="1" x14ac:dyDescent="0.3">
      <c r="B31" s="92" t="s">
        <v>52</v>
      </c>
      <c r="C31" s="101"/>
      <c r="D31" s="85"/>
      <c r="E31" s="28"/>
      <c r="F31" s="85"/>
      <c r="G31" s="28"/>
      <c r="H31" s="85"/>
      <c r="I31" s="28"/>
      <c r="J31" s="127"/>
      <c r="K31" s="124" t="s">
        <v>48</v>
      </c>
    </row>
    <row r="32" spans="2:17" ht="19.5" customHeight="1" x14ac:dyDescent="0.25">
      <c r="B32" s="53" t="s">
        <v>57</v>
      </c>
      <c r="C32" s="86"/>
      <c r="D32" s="29"/>
      <c r="E32" s="86"/>
      <c r="F32" s="29"/>
      <c r="G32" s="86"/>
      <c r="H32" s="29"/>
      <c r="I32" s="86"/>
      <c r="J32" s="30"/>
      <c r="K32" s="56" t="s">
        <v>21</v>
      </c>
    </row>
    <row r="33" spans="2:11" ht="19.5" customHeight="1" x14ac:dyDescent="0.25">
      <c r="B33" s="54" t="s">
        <v>58</v>
      </c>
      <c r="C33" s="88"/>
      <c r="D33" s="26"/>
      <c r="E33" s="88"/>
      <c r="F33" s="26"/>
      <c r="G33" s="88"/>
      <c r="H33" s="26"/>
      <c r="I33" s="88"/>
      <c r="J33" s="27"/>
      <c r="K33" s="57" t="s">
        <v>22</v>
      </c>
    </row>
    <row r="34" spans="2:11" ht="19.5" customHeight="1" thickBot="1" x14ac:dyDescent="0.3">
      <c r="B34" s="55" t="s">
        <v>59</v>
      </c>
      <c r="C34" s="87"/>
      <c r="D34" s="31"/>
      <c r="E34" s="87"/>
      <c r="F34" s="31"/>
      <c r="G34" s="87"/>
      <c r="H34" s="31"/>
      <c r="I34" s="87"/>
      <c r="J34" s="32"/>
      <c r="K34" s="58" t="s">
        <v>23</v>
      </c>
    </row>
    <row r="35" spans="2:11" ht="19.5" customHeight="1" x14ac:dyDescent="0.25">
      <c r="B35" s="59" t="s">
        <v>54</v>
      </c>
      <c r="C35" s="86"/>
      <c r="D35" s="29"/>
      <c r="E35" s="86"/>
      <c r="F35" s="29"/>
      <c r="G35" s="86"/>
      <c r="H35" s="29"/>
      <c r="I35" s="86"/>
      <c r="J35" s="30"/>
      <c r="K35" s="62" t="s">
        <v>24</v>
      </c>
    </row>
    <row r="36" spans="2:11" ht="19.5" customHeight="1" x14ac:dyDescent="0.25">
      <c r="B36" s="60" t="s">
        <v>55</v>
      </c>
      <c r="C36" s="88"/>
      <c r="D36" s="90"/>
      <c r="E36" s="88"/>
      <c r="F36" s="90"/>
      <c r="G36" s="88"/>
      <c r="H36" s="90"/>
      <c r="I36" s="88"/>
      <c r="J36" s="102"/>
      <c r="K36" s="63" t="s">
        <v>25</v>
      </c>
    </row>
    <row r="37" spans="2:11" ht="19.5" customHeight="1" thickBot="1" x14ac:dyDescent="0.3">
      <c r="B37" s="61" t="s">
        <v>56</v>
      </c>
      <c r="C37" s="87"/>
      <c r="D37" s="31"/>
      <c r="E37" s="87"/>
      <c r="F37" s="31"/>
      <c r="G37" s="87"/>
      <c r="H37" s="31"/>
      <c r="I37" s="87"/>
      <c r="J37" s="32"/>
      <c r="K37" s="64" t="s">
        <v>26</v>
      </c>
    </row>
    <row r="38" spans="2:11" ht="19.5" customHeight="1" thickBot="1" x14ac:dyDescent="0.3">
      <c r="B38" s="95" t="s">
        <v>65</v>
      </c>
      <c r="C38" s="103"/>
      <c r="D38" s="89"/>
      <c r="E38" s="89"/>
      <c r="F38" s="89"/>
      <c r="G38" s="89"/>
      <c r="H38" s="89"/>
      <c r="I38" s="89"/>
      <c r="J38" s="104"/>
      <c r="K38" s="97" t="s">
        <v>66</v>
      </c>
    </row>
    <row r="39" spans="2:11" ht="19.5" customHeight="1" thickBot="1" x14ac:dyDescent="0.3"/>
    <row r="40" spans="2:11" ht="19.5" customHeight="1" thickBot="1" x14ac:dyDescent="0.4">
      <c r="B40" s="159" t="s">
        <v>101</v>
      </c>
      <c r="C40" s="174"/>
      <c r="D40" s="174"/>
      <c r="E40" s="174"/>
      <c r="F40" s="174"/>
      <c r="G40" s="174"/>
      <c r="H40" s="174"/>
      <c r="I40" s="174"/>
      <c r="J40" s="174"/>
      <c r="K40" s="175"/>
    </row>
    <row r="41" spans="2:11" ht="19.5" customHeight="1" x14ac:dyDescent="0.25">
      <c r="B41" s="109" t="s">
        <v>90</v>
      </c>
      <c r="C41" s="106"/>
      <c r="D41" s="112"/>
      <c r="E41" s="106"/>
      <c r="F41" s="112"/>
      <c r="G41" s="106"/>
      <c r="H41" s="112"/>
      <c r="I41" s="106"/>
      <c r="J41" s="112"/>
      <c r="K41" s="115" t="s">
        <v>96</v>
      </c>
    </row>
    <row r="42" spans="2:11" ht="19.5" customHeight="1" x14ac:dyDescent="0.25">
      <c r="B42" s="110" t="s">
        <v>88</v>
      </c>
      <c r="C42" s="107"/>
      <c r="D42" s="113"/>
      <c r="E42" s="107"/>
      <c r="F42" s="113"/>
      <c r="G42" s="107"/>
      <c r="H42" s="113"/>
      <c r="I42" s="107"/>
      <c r="J42" s="113"/>
      <c r="K42" s="116" t="s">
        <v>97</v>
      </c>
    </row>
    <row r="43" spans="2:11" ht="19.5" customHeight="1" x14ac:dyDescent="0.25">
      <c r="B43" s="110" t="s">
        <v>91</v>
      </c>
      <c r="C43" s="107"/>
      <c r="D43" s="113"/>
      <c r="E43" s="107"/>
      <c r="F43" s="113"/>
      <c r="G43" s="107"/>
      <c r="H43" s="113"/>
      <c r="I43" s="107"/>
      <c r="J43" s="113"/>
      <c r="K43" s="116" t="s">
        <v>98</v>
      </c>
    </row>
    <row r="44" spans="2:11" ht="19.5" customHeight="1" x14ac:dyDescent="0.25">
      <c r="B44" s="110" t="s">
        <v>89</v>
      </c>
      <c r="C44" s="107"/>
      <c r="D44" s="113"/>
      <c r="E44" s="107"/>
      <c r="F44" s="113"/>
      <c r="G44" s="107"/>
      <c r="H44" s="113"/>
      <c r="I44" s="107"/>
      <c r="J44" s="113"/>
      <c r="K44" s="116" t="s">
        <v>99</v>
      </c>
    </row>
    <row r="45" spans="2:11" ht="30.75" customHeight="1" thickBot="1" x14ac:dyDescent="0.3">
      <c r="B45" s="111" t="s">
        <v>92</v>
      </c>
      <c r="C45" s="108"/>
      <c r="D45" s="114"/>
      <c r="E45" s="108"/>
      <c r="F45" s="114"/>
      <c r="G45" s="108"/>
      <c r="H45" s="114"/>
      <c r="I45" s="108"/>
      <c r="J45" s="114"/>
      <c r="K45" s="118" t="s">
        <v>100</v>
      </c>
    </row>
    <row r="46" spans="2:11" ht="6.75" customHeight="1" x14ac:dyDescent="0.25">
      <c r="B46" s="119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2:11" ht="21.75" thickBot="1" x14ac:dyDescent="0.4">
      <c r="B47" s="156" t="s">
        <v>102</v>
      </c>
      <c r="C47" s="157"/>
      <c r="D47" s="157"/>
      <c r="E47" s="157"/>
      <c r="F47" s="157"/>
      <c r="G47" s="157"/>
      <c r="H47" s="157"/>
      <c r="I47" s="157"/>
      <c r="J47" s="157"/>
      <c r="K47" s="158"/>
    </row>
    <row r="48" spans="2:11" ht="19.5" customHeight="1" x14ac:dyDescent="0.25">
      <c r="B48" s="109" t="s">
        <v>93</v>
      </c>
      <c r="C48" s="106"/>
      <c r="D48" s="112"/>
      <c r="E48" s="106"/>
      <c r="F48" s="112"/>
      <c r="G48" s="106"/>
      <c r="H48" s="112"/>
      <c r="I48" s="106"/>
      <c r="J48" s="112"/>
      <c r="K48" s="115"/>
    </row>
    <row r="49" spans="1:11" ht="19.5" customHeight="1" thickBot="1" x14ac:dyDescent="0.3">
      <c r="B49" s="111" t="s">
        <v>94</v>
      </c>
      <c r="C49" s="108"/>
      <c r="D49" s="114"/>
      <c r="E49" s="108"/>
      <c r="F49" s="114"/>
      <c r="G49" s="108"/>
      <c r="H49" s="114"/>
      <c r="I49" s="108"/>
      <c r="J49" s="114"/>
      <c r="K49" s="117"/>
    </row>
    <row r="54" spans="1:11" ht="19.5" customHeight="1" x14ac:dyDescent="0.25">
      <c r="A54" s="113"/>
      <c r="B54" s="113"/>
      <c r="C54" s="113" t="s">
        <v>77</v>
      </c>
      <c r="D54" s="113" t="s">
        <v>78</v>
      </c>
      <c r="E54" s="113" t="s">
        <v>79</v>
      </c>
    </row>
    <row r="55" spans="1:11" ht="19.5" customHeight="1" x14ac:dyDescent="0.25">
      <c r="A55" s="113" t="s">
        <v>11</v>
      </c>
      <c r="B55" s="113" t="s">
        <v>80</v>
      </c>
      <c r="C55" s="113">
        <v>0</v>
      </c>
      <c r="D55" s="113">
        <v>0</v>
      </c>
      <c r="E55" s="113">
        <f>C29</f>
        <v>7.8453200000000001</v>
      </c>
    </row>
    <row r="56" spans="1:11" ht="19.5" customHeight="1" x14ac:dyDescent="0.25">
      <c r="A56" s="113"/>
      <c r="B56" s="113" t="s">
        <v>81</v>
      </c>
      <c r="C56" s="113">
        <f>C32</f>
        <v>0</v>
      </c>
      <c r="D56" s="113">
        <f>C28</f>
        <v>0</v>
      </c>
      <c r="E56" s="113">
        <f>C29</f>
        <v>7.8453200000000001</v>
      </c>
    </row>
    <row r="57" spans="1:11" ht="19.5" customHeight="1" x14ac:dyDescent="0.25">
      <c r="A57" s="113"/>
      <c r="B57" s="113" t="s">
        <v>82</v>
      </c>
      <c r="C57" s="113">
        <f>C56</f>
        <v>0</v>
      </c>
      <c r="D57" s="113">
        <f>D56</f>
        <v>0</v>
      </c>
      <c r="E57" s="113">
        <v>0</v>
      </c>
    </row>
    <row r="58" spans="1:11" ht="19.5" customHeight="1" x14ac:dyDescent="0.25">
      <c r="A58" s="113"/>
      <c r="B58" s="113" t="s">
        <v>83</v>
      </c>
      <c r="C58" s="113">
        <f>C57+C33</f>
        <v>0</v>
      </c>
      <c r="D58" s="113">
        <f>D57</f>
        <v>0</v>
      </c>
      <c r="E58" s="113">
        <v>0</v>
      </c>
    </row>
    <row r="59" spans="1:11" ht="19.5" customHeight="1" x14ac:dyDescent="0.25">
      <c r="A59" s="113"/>
      <c r="B59" s="113" t="s">
        <v>84</v>
      </c>
      <c r="C59" s="113">
        <f>C58</f>
        <v>0</v>
      </c>
      <c r="D59" s="113">
        <f>D58</f>
        <v>0</v>
      </c>
      <c r="E59" s="113">
        <f>-C29</f>
        <v>-7.8453200000000001</v>
      </c>
    </row>
    <row r="60" spans="1:11" ht="19.5" customHeight="1" x14ac:dyDescent="0.25">
      <c r="A60" s="113"/>
      <c r="B60" s="113" t="s">
        <v>85</v>
      </c>
      <c r="C60" s="113">
        <f>C34+C59</f>
        <v>0</v>
      </c>
      <c r="D60" s="113">
        <f>C30</f>
        <v>0</v>
      </c>
      <c r="E60" s="113">
        <f>E59</f>
        <v>-7.8453200000000001</v>
      </c>
    </row>
    <row r="61" spans="1:11" ht="19.5" customHeight="1" x14ac:dyDescent="0.25">
      <c r="A61" s="113" t="s">
        <v>12</v>
      </c>
      <c r="B61" s="113" t="s">
        <v>86</v>
      </c>
      <c r="C61" s="113">
        <f>C60</f>
        <v>0</v>
      </c>
      <c r="D61" s="113">
        <f>D60</f>
        <v>0</v>
      </c>
      <c r="E61" s="113">
        <v>0</v>
      </c>
    </row>
    <row r="62" spans="1:11" ht="19.5" customHeight="1" x14ac:dyDescent="0.25">
      <c r="A62" s="113"/>
      <c r="B62" s="113" t="s">
        <v>87</v>
      </c>
      <c r="C62" s="113">
        <f>C61+D25</f>
        <v>86.016806855288536</v>
      </c>
      <c r="D62" s="113">
        <f>D61</f>
        <v>0</v>
      </c>
      <c r="E62" s="113">
        <v>0</v>
      </c>
    </row>
    <row r="63" spans="1:11" ht="19.5" customHeight="1" x14ac:dyDescent="0.25">
      <c r="A63" s="113" t="s">
        <v>13</v>
      </c>
      <c r="B63" s="113" t="s">
        <v>80</v>
      </c>
      <c r="C63" s="113">
        <f>C62</f>
        <v>86.016806855288536</v>
      </c>
      <c r="D63" s="113">
        <f>D62</f>
        <v>0</v>
      </c>
      <c r="E63" s="113">
        <f>E29</f>
        <v>7.8453200000000001</v>
      </c>
    </row>
    <row r="64" spans="1:11" ht="19.5" customHeight="1" x14ac:dyDescent="0.25">
      <c r="A64" s="113"/>
      <c r="B64" s="113" t="s">
        <v>81</v>
      </c>
      <c r="C64" s="113">
        <f>C63+E32</f>
        <v>86.016806855288536</v>
      </c>
      <c r="D64" s="113">
        <f>E28</f>
        <v>0</v>
      </c>
      <c r="E64" s="113">
        <f>E63</f>
        <v>7.8453200000000001</v>
      </c>
    </row>
    <row r="65" spans="1:5" ht="19.5" customHeight="1" x14ac:dyDescent="0.25">
      <c r="A65" s="113"/>
      <c r="B65" s="113" t="s">
        <v>82</v>
      </c>
      <c r="C65" s="113">
        <f>C64</f>
        <v>86.016806855288536</v>
      </c>
      <c r="D65" s="113">
        <f>D64</f>
        <v>0</v>
      </c>
      <c r="E65" s="113">
        <v>0</v>
      </c>
    </row>
    <row r="66" spans="1:5" ht="19.5" customHeight="1" x14ac:dyDescent="0.25">
      <c r="A66" s="113"/>
      <c r="B66" s="113" t="s">
        <v>83</v>
      </c>
      <c r="C66" s="113">
        <f>C65+E33</f>
        <v>86.016806855288536</v>
      </c>
      <c r="D66" s="113">
        <f>D65</f>
        <v>0</v>
      </c>
      <c r="E66" s="113">
        <v>0</v>
      </c>
    </row>
    <row r="67" spans="1:5" ht="19.5" customHeight="1" x14ac:dyDescent="0.25">
      <c r="A67" s="113"/>
      <c r="B67" s="113" t="s">
        <v>84</v>
      </c>
      <c r="C67" s="113">
        <f>C66</f>
        <v>86.016806855288536</v>
      </c>
      <c r="D67" s="113">
        <f>D66</f>
        <v>0</v>
      </c>
      <c r="E67" s="113">
        <f>-E29</f>
        <v>-7.8453200000000001</v>
      </c>
    </row>
    <row r="68" spans="1:5" ht="19.5" customHeight="1" x14ac:dyDescent="0.25">
      <c r="A68" s="113"/>
      <c r="B68" s="113" t="s">
        <v>85</v>
      </c>
      <c r="C68" s="113">
        <f>C67+E34</f>
        <v>86.016806855288536</v>
      </c>
      <c r="D68" s="113">
        <f>E30</f>
        <v>0</v>
      </c>
      <c r="E68" s="113">
        <f>E67</f>
        <v>-7.8453200000000001</v>
      </c>
    </row>
    <row r="69" spans="1:5" ht="19.5" customHeight="1" x14ac:dyDescent="0.25">
      <c r="A69" s="113" t="s">
        <v>14</v>
      </c>
      <c r="B69" s="113" t="s">
        <v>86</v>
      </c>
      <c r="C69" s="113">
        <f>C68</f>
        <v>86.016806855288536</v>
      </c>
      <c r="D69" s="113">
        <f>D68</f>
        <v>0</v>
      </c>
      <c r="E69" s="113">
        <v>0</v>
      </c>
    </row>
    <row r="70" spans="1:5" ht="19.5" customHeight="1" x14ac:dyDescent="0.25">
      <c r="A70" s="113"/>
      <c r="B70" s="113" t="s">
        <v>87</v>
      </c>
      <c r="C70" s="113">
        <f>C69+F25</f>
        <v>114.6838398192954</v>
      </c>
      <c r="D70" s="113">
        <f>D69</f>
        <v>0</v>
      </c>
      <c r="E70" s="113">
        <v>0</v>
      </c>
    </row>
    <row r="71" spans="1:5" ht="19.5" customHeight="1" x14ac:dyDescent="0.25">
      <c r="A71" s="113" t="s">
        <v>15</v>
      </c>
      <c r="B71" s="113" t="s">
        <v>80</v>
      </c>
      <c r="C71" s="113">
        <f>C70</f>
        <v>114.6838398192954</v>
      </c>
      <c r="D71" s="113">
        <f>D70</f>
        <v>0</v>
      </c>
      <c r="E71" s="113">
        <f>G29</f>
        <v>7.8453200000000001</v>
      </c>
    </row>
    <row r="72" spans="1:5" ht="19.5" customHeight="1" x14ac:dyDescent="0.25">
      <c r="A72" s="113"/>
      <c r="B72" s="113" t="s">
        <v>81</v>
      </c>
      <c r="C72" s="113">
        <f>C71+G32</f>
        <v>114.6838398192954</v>
      </c>
      <c r="D72" s="113">
        <f>G28</f>
        <v>0</v>
      </c>
      <c r="E72" s="113">
        <f>G29</f>
        <v>7.8453200000000001</v>
      </c>
    </row>
    <row r="73" spans="1:5" ht="19.5" customHeight="1" x14ac:dyDescent="0.25">
      <c r="A73" s="113"/>
      <c r="B73" s="113" t="s">
        <v>82</v>
      </c>
      <c r="C73" s="113">
        <f>C72</f>
        <v>114.6838398192954</v>
      </c>
      <c r="D73" s="113">
        <f>D72</f>
        <v>0</v>
      </c>
      <c r="E73" s="113">
        <v>0</v>
      </c>
    </row>
    <row r="74" spans="1:5" ht="19.5" customHeight="1" x14ac:dyDescent="0.25">
      <c r="A74" s="113"/>
      <c r="B74" s="113" t="s">
        <v>83</v>
      </c>
      <c r="C74" s="113">
        <f>C73+0</f>
        <v>114.6838398192954</v>
      </c>
      <c r="D74" s="113">
        <f>D73</f>
        <v>0</v>
      </c>
      <c r="E74" s="113">
        <v>0</v>
      </c>
    </row>
    <row r="75" spans="1:5" ht="19.5" customHeight="1" x14ac:dyDescent="0.25">
      <c r="A75" s="113"/>
      <c r="B75" s="113" t="s">
        <v>84</v>
      </c>
      <c r="C75" s="113">
        <f>C74</f>
        <v>114.6838398192954</v>
      </c>
      <c r="D75" s="113">
        <f>D74</f>
        <v>0</v>
      </c>
      <c r="E75" s="113">
        <f>-G29</f>
        <v>-7.8453200000000001</v>
      </c>
    </row>
    <row r="76" spans="1:5" ht="19.5" customHeight="1" x14ac:dyDescent="0.25">
      <c r="A76" s="113"/>
      <c r="B76" s="113" t="s">
        <v>85</v>
      </c>
      <c r="C76" s="113">
        <f>C75+G34</f>
        <v>114.6838398192954</v>
      </c>
      <c r="D76" s="113">
        <f>G30</f>
        <v>0</v>
      </c>
      <c r="E76" s="113">
        <f>-G29</f>
        <v>-7.8453200000000001</v>
      </c>
    </row>
    <row r="77" spans="1:5" ht="19.5" customHeight="1" x14ac:dyDescent="0.25">
      <c r="A77" s="113" t="s">
        <v>16</v>
      </c>
      <c r="B77" s="113" t="s">
        <v>86</v>
      </c>
      <c r="C77" s="113">
        <f>C76</f>
        <v>114.6838398192954</v>
      </c>
      <c r="D77" s="113">
        <f>D76</f>
        <v>0</v>
      </c>
      <c r="E77" s="113">
        <v>0</v>
      </c>
    </row>
    <row r="78" spans="1:5" ht="19.5" customHeight="1" x14ac:dyDescent="0.25">
      <c r="A78" s="113"/>
      <c r="B78" s="113" t="s">
        <v>87</v>
      </c>
      <c r="C78" s="113">
        <f>C77+H25</f>
        <v>143.35087278330226</v>
      </c>
      <c r="D78" s="113">
        <f>D77</f>
        <v>0</v>
      </c>
      <c r="E78" s="113">
        <v>0</v>
      </c>
    </row>
    <row r="79" spans="1:5" ht="19.5" customHeight="1" x14ac:dyDescent="0.25">
      <c r="A79" s="113" t="s">
        <v>17</v>
      </c>
      <c r="B79" s="113" t="s">
        <v>80</v>
      </c>
      <c r="C79" s="113">
        <f>C78</f>
        <v>143.35087278330226</v>
      </c>
      <c r="D79" s="113">
        <f>D78</f>
        <v>0</v>
      </c>
      <c r="E79" s="113">
        <f>I29</f>
        <v>7.8453200000000001</v>
      </c>
    </row>
    <row r="80" spans="1:5" ht="19.5" customHeight="1" x14ac:dyDescent="0.25">
      <c r="A80" s="113"/>
      <c r="B80" s="113" t="s">
        <v>81</v>
      </c>
      <c r="C80" s="113">
        <f>C79+I32</f>
        <v>143.35087278330226</v>
      </c>
      <c r="D80" s="113">
        <f>I28</f>
        <v>0</v>
      </c>
      <c r="E80" s="113">
        <f>E79</f>
        <v>7.8453200000000001</v>
      </c>
    </row>
    <row r="81" spans="1:5" ht="19.5" customHeight="1" x14ac:dyDescent="0.25">
      <c r="A81" s="113"/>
      <c r="B81" s="113" t="s">
        <v>82</v>
      </c>
      <c r="C81" s="113">
        <f t="shared" ref="C81:D83" si="0">C80</f>
        <v>143.35087278330226</v>
      </c>
      <c r="D81" s="113">
        <f t="shared" si="0"/>
        <v>0</v>
      </c>
      <c r="E81" s="113">
        <v>0</v>
      </c>
    </row>
    <row r="82" spans="1:5" ht="19.5" customHeight="1" x14ac:dyDescent="0.25">
      <c r="A82" s="113"/>
      <c r="B82" s="113" t="s">
        <v>83</v>
      </c>
      <c r="C82" s="113">
        <f t="shared" si="0"/>
        <v>143.35087278330226</v>
      </c>
      <c r="D82" s="113">
        <f t="shared" si="0"/>
        <v>0</v>
      </c>
      <c r="E82" s="113">
        <v>0</v>
      </c>
    </row>
    <row r="83" spans="1:5" ht="19.5" customHeight="1" x14ac:dyDescent="0.25">
      <c r="A83" s="113"/>
      <c r="B83" s="113" t="s">
        <v>84</v>
      </c>
      <c r="C83" s="113">
        <f t="shared" si="0"/>
        <v>143.35087278330226</v>
      </c>
      <c r="D83" s="113">
        <f t="shared" si="0"/>
        <v>0</v>
      </c>
      <c r="E83" s="113">
        <f>-I29</f>
        <v>-7.8453200000000001</v>
      </c>
    </row>
    <row r="84" spans="1:5" ht="19.5" customHeight="1" x14ac:dyDescent="0.25">
      <c r="A84" s="113"/>
      <c r="B84" s="113" t="s">
        <v>85</v>
      </c>
      <c r="C84" s="113">
        <f>C83+I34</f>
        <v>143.35087278330226</v>
      </c>
      <c r="D84" s="113">
        <f>I30</f>
        <v>0</v>
      </c>
      <c r="E84" s="113">
        <f>E83</f>
        <v>-7.8453200000000001</v>
      </c>
    </row>
    <row r="85" spans="1:5" ht="19.5" customHeight="1" x14ac:dyDescent="0.25">
      <c r="A85" s="113" t="s">
        <v>18</v>
      </c>
      <c r="B85" s="113" t="s">
        <v>86</v>
      </c>
      <c r="C85" s="113">
        <f>C84</f>
        <v>143.35087278330226</v>
      </c>
      <c r="D85" s="113">
        <f>D84</f>
        <v>0</v>
      </c>
      <c r="E85" s="113">
        <v>0</v>
      </c>
    </row>
    <row r="86" spans="1:5" ht="19.5" customHeight="1" x14ac:dyDescent="0.25">
      <c r="A86" s="113"/>
      <c r="B86" s="113" t="s">
        <v>87</v>
      </c>
      <c r="C86" s="113">
        <f>C85+J25</f>
        <v>172.01790574730913</v>
      </c>
      <c r="D86" s="113">
        <f>D85</f>
        <v>0</v>
      </c>
      <c r="E86" s="113">
        <f>E85</f>
        <v>0</v>
      </c>
    </row>
  </sheetData>
  <mergeCells count="20">
    <mergeCell ref="B47:K47"/>
    <mergeCell ref="B40:K40"/>
    <mergeCell ref="B22:I22"/>
    <mergeCell ref="T4:V4"/>
    <mergeCell ref="P7:Q7"/>
    <mergeCell ref="N10:Q10"/>
    <mergeCell ref="K20:Q20"/>
    <mergeCell ref="K21:Q21"/>
    <mergeCell ref="K19:Q19"/>
    <mergeCell ref="T6:V6"/>
    <mergeCell ref="N13:Q13"/>
    <mergeCell ref="N6:Q6"/>
    <mergeCell ref="B2:E2"/>
    <mergeCell ref="B4:I17"/>
    <mergeCell ref="K16:Q16"/>
    <mergeCell ref="K18:Q18"/>
    <mergeCell ref="K17:Q17"/>
    <mergeCell ref="N9:Q9"/>
    <mergeCell ref="N8:Q8"/>
    <mergeCell ref="K15:Q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zoomScale="85" zoomScaleNormal="85" workbookViewId="0">
      <selection activeCell="O2" sqref="O2"/>
    </sheetView>
  </sheetViews>
  <sheetFormatPr defaultRowHeight="19.5" customHeight="1" x14ac:dyDescent="0.25"/>
  <cols>
    <col min="1" max="1" width="9.140625" style="5"/>
    <col min="2" max="2" width="29.28515625" style="5" customWidth="1"/>
    <col min="3" max="4" width="9.28515625" style="5" customWidth="1"/>
    <col min="5" max="5" width="12.5703125" style="5" customWidth="1"/>
    <col min="6" max="10" width="9.28515625" style="5" customWidth="1"/>
    <col min="11" max="11" width="49.28515625" style="5" customWidth="1"/>
    <col min="12" max="12" width="12.5703125" style="48" customWidth="1"/>
    <col min="13" max="13" width="9.28515625" style="5" customWidth="1"/>
    <col min="14" max="14" width="11.85546875" style="5" customWidth="1"/>
    <col min="15" max="15" width="8.5703125" style="5" customWidth="1"/>
    <col min="16" max="16" width="7.7109375" style="5" customWidth="1"/>
    <col min="17" max="17" width="15.7109375" style="5" customWidth="1"/>
    <col min="18" max="18" width="20.7109375" style="5" customWidth="1"/>
    <col min="19" max="19" width="10.42578125" style="5" customWidth="1"/>
    <col min="20" max="20" width="3.140625" style="5" customWidth="1"/>
    <col min="21" max="21" width="5.5703125" style="5" customWidth="1"/>
    <col min="22" max="22" width="3.140625" style="5" customWidth="1"/>
    <col min="23" max="23" width="5.5703125" style="5" customWidth="1"/>
    <col min="24" max="24" width="7.5703125" style="5" customWidth="1"/>
    <col min="25" max="25" width="6.42578125" style="5" customWidth="1"/>
    <col min="26" max="16384" width="9.140625" style="5"/>
  </cols>
  <sheetData>
    <row r="1" spans="1:25" ht="19.5" customHeight="1" thickBot="1" x14ac:dyDescent="0.3"/>
    <row r="2" spans="1:25" ht="38.25" customHeight="1" thickBot="1" x14ac:dyDescent="0.55000000000000004">
      <c r="A2" s="18"/>
      <c r="B2" s="132" t="s">
        <v>28</v>
      </c>
      <c r="C2" s="133"/>
      <c r="D2" s="133"/>
      <c r="E2" s="134"/>
      <c r="P2" s="66"/>
      <c r="S2" s="65"/>
    </row>
    <row r="3" spans="1:25" ht="19.5" customHeight="1" thickBot="1" x14ac:dyDescent="0.3">
      <c r="K3" s="19"/>
      <c r="L3" s="4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9.5" customHeight="1" x14ac:dyDescent="0.25">
      <c r="B4" s="135"/>
      <c r="C4" s="136"/>
      <c r="D4" s="136"/>
      <c r="E4" s="136"/>
      <c r="F4" s="136"/>
      <c r="G4" s="136"/>
      <c r="H4" s="136"/>
      <c r="I4" s="137"/>
      <c r="K4" s="8" t="s">
        <v>1</v>
      </c>
      <c r="L4" s="78">
        <v>0.2</v>
      </c>
      <c r="M4" s="79"/>
      <c r="N4" s="77"/>
      <c r="O4" s="6"/>
      <c r="P4" s="7"/>
      <c r="Q4" s="67"/>
      <c r="R4" s="73" t="s">
        <v>33</v>
      </c>
      <c r="S4" s="130">
        <f>38/12</f>
        <v>3.1666666666666665</v>
      </c>
      <c r="T4" s="164"/>
      <c r="U4" s="164"/>
      <c r="V4" s="165"/>
      <c r="W4" s="19"/>
      <c r="X4" s="19"/>
      <c r="Y4" s="19"/>
    </row>
    <row r="5" spans="1:25" ht="19.5" customHeight="1" x14ac:dyDescent="0.25">
      <c r="B5" s="138"/>
      <c r="C5" s="139"/>
      <c r="D5" s="139"/>
      <c r="E5" s="139"/>
      <c r="F5" s="139"/>
      <c r="G5" s="139"/>
      <c r="H5" s="139"/>
      <c r="I5" s="140"/>
      <c r="K5" s="9" t="s">
        <v>37</v>
      </c>
      <c r="L5" s="80">
        <v>700</v>
      </c>
      <c r="M5" s="69" t="s">
        <v>32</v>
      </c>
      <c r="N5" s="68">
        <f>CONVERT(L5,"lbm","kg")</f>
        <v>317.51465899999999</v>
      </c>
      <c r="O5" s="69" t="s">
        <v>74</v>
      </c>
      <c r="P5" s="68">
        <f>CONVERT(L5,"lbf","N")</f>
        <v>3113.7551306823498</v>
      </c>
      <c r="Q5" s="69" t="s">
        <v>2</v>
      </c>
      <c r="R5" s="70" t="s">
        <v>20</v>
      </c>
      <c r="S5" s="2">
        <v>18</v>
      </c>
      <c r="T5" s="3" t="s">
        <v>6</v>
      </c>
      <c r="U5" s="4">
        <f>S5 * 0.0254</f>
        <v>0.4572</v>
      </c>
      <c r="V5" s="12" t="s">
        <v>8</v>
      </c>
      <c r="W5" s="19"/>
      <c r="X5" s="19"/>
      <c r="Y5" s="19"/>
    </row>
    <row r="6" spans="1:25" ht="19.5" customHeight="1" x14ac:dyDescent="0.25">
      <c r="B6" s="138"/>
      <c r="C6" s="139"/>
      <c r="D6" s="139"/>
      <c r="E6" s="139"/>
      <c r="F6" s="139"/>
      <c r="G6" s="139"/>
      <c r="H6" s="139"/>
      <c r="I6" s="140"/>
      <c r="K6" s="9" t="s">
        <v>38</v>
      </c>
      <c r="L6" s="80">
        <f>L4*P5</f>
        <v>622.75102613647005</v>
      </c>
      <c r="M6" s="69" t="s">
        <v>2</v>
      </c>
      <c r="N6" s="150" t="s">
        <v>70</v>
      </c>
      <c r="O6" s="151"/>
      <c r="P6" s="151"/>
      <c r="Q6" s="152"/>
      <c r="R6" s="71" t="s">
        <v>36</v>
      </c>
      <c r="S6" s="129">
        <v>9.8066499999999994</v>
      </c>
      <c r="T6" s="169" t="s">
        <v>73</v>
      </c>
      <c r="U6" s="169"/>
      <c r="V6" s="170"/>
      <c r="W6" s="19"/>
      <c r="X6" s="19"/>
      <c r="Y6" s="19"/>
    </row>
    <row r="7" spans="1:25" ht="19.5" customHeight="1" x14ac:dyDescent="0.25">
      <c r="B7" s="138"/>
      <c r="C7" s="139"/>
      <c r="D7" s="139"/>
      <c r="E7" s="139"/>
      <c r="F7" s="139"/>
      <c r="G7" s="139"/>
      <c r="H7" s="139"/>
      <c r="I7" s="140"/>
      <c r="K7" s="9" t="s">
        <v>39</v>
      </c>
      <c r="L7" s="80">
        <f>L6*U5/2</f>
        <v>142.36088457479704</v>
      </c>
      <c r="M7" s="69" t="s">
        <v>30</v>
      </c>
      <c r="N7" s="68">
        <f>(L7/4.45)*39.37</f>
        <v>1259.4939383617436</v>
      </c>
      <c r="O7" s="69" t="s">
        <v>31</v>
      </c>
      <c r="P7" s="150" t="s">
        <v>71</v>
      </c>
      <c r="Q7" s="152"/>
      <c r="R7" s="72"/>
      <c r="S7" s="13"/>
      <c r="T7" s="1"/>
      <c r="U7" s="1"/>
      <c r="V7" s="14"/>
      <c r="W7" s="19"/>
      <c r="X7" s="19"/>
      <c r="Y7" s="19"/>
    </row>
    <row r="8" spans="1:25" ht="19.5" customHeight="1" x14ac:dyDescent="0.25">
      <c r="B8" s="138"/>
      <c r="C8" s="139"/>
      <c r="D8" s="139"/>
      <c r="E8" s="139"/>
      <c r="F8" s="139"/>
      <c r="G8" s="139"/>
      <c r="H8" s="139"/>
      <c r="I8" s="140"/>
      <c r="K8" s="9" t="s">
        <v>40</v>
      </c>
      <c r="L8" s="80">
        <f>N7/S4</f>
        <v>397.73492790370852</v>
      </c>
      <c r="M8" s="69" t="s">
        <v>31</v>
      </c>
      <c r="N8" s="150" t="s">
        <v>72</v>
      </c>
      <c r="O8" s="151"/>
      <c r="P8" s="151"/>
      <c r="Q8" s="152"/>
      <c r="R8" s="72"/>
      <c r="S8" s="13"/>
      <c r="T8" s="1"/>
      <c r="U8" s="1"/>
      <c r="V8" s="14"/>
      <c r="W8" s="19"/>
      <c r="X8" s="19"/>
      <c r="Y8" s="19"/>
    </row>
    <row r="9" spans="1:25" ht="19.5" customHeight="1" x14ac:dyDescent="0.25">
      <c r="B9" s="138"/>
      <c r="C9" s="139"/>
      <c r="D9" s="139"/>
      <c r="E9" s="139"/>
      <c r="F9" s="139"/>
      <c r="G9" s="139"/>
      <c r="H9" s="139"/>
      <c r="I9" s="140"/>
      <c r="K9" s="9" t="s">
        <v>41</v>
      </c>
      <c r="L9" s="81">
        <v>3000</v>
      </c>
      <c r="M9" s="82" t="s">
        <v>34</v>
      </c>
      <c r="N9" s="150" t="s">
        <v>42</v>
      </c>
      <c r="O9" s="151"/>
      <c r="P9" s="151"/>
      <c r="Q9" s="152"/>
      <c r="R9" s="72"/>
      <c r="S9" s="13"/>
      <c r="T9" s="1"/>
      <c r="U9" s="1"/>
      <c r="V9" s="14"/>
      <c r="W9" s="19"/>
      <c r="X9" s="19"/>
      <c r="Y9" s="19"/>
    </row>
    <row r="10" spans="1:25" ht="19.5" customHeight="1" x14ac:dyDescent="0.25">
      <c r="B10" s="138"/>
      <c r="C10" s="139"/>
      <c r="D10" s="139"/>
      <c r="E10" s="139"/>
      <c r="F10" s="139"/>
      <c r="G10" s="139"/>
      <c r="H10" s="139"/>
      <c r="I10" s="140"/>
      <c r="K10" s="9" t="s">
        <v>5</v>
      </c>
      <c r="L10" s="80">
        <f>L9/S4</f>
        <v>947.36842105263167</v>
      </c>
      <c r="M10" s="69" t="s">
        <v>34</v>
      </c>
      <c r="N10" s="150" t="s">
        <v>76</v>
      </c>
      <c r="O10" s="151"/>
      <c r="P10" s="151"/>
      <c r="Q10" s="152"/>
      <c r="R10" s="72"/>
      <c r="S10" s="13"/>
      <c r="T10" s="1"/>
      <c r="U10" s="1"/>
      <c r="V10" s="14"/>
      <c r="W10" s="19"/>
      <c r="X10" s="19"/>
      <c r="Y10" s="19"/>
    </row>
    <row r="11" spans="1:25" ht="19.5" customHeight="1" x14ac:dyDescent="0.25">
      <c r="B11" s="138"/>
      <c r="C11" s="139"/>
      <c r="D11" s="139"/>
      <c r="E11" s="139"/>
      <c r="F11" s="139"/>
      <c r="G11" s="139"/>
      <c r="H11" s="139"/>
      <c r="I11" s="140"/>
      <c r="K11" s="9" t="s">
        <v>35</v>
      </c>
      <c r="L11" s="80">
        <f>(PI()*S5*L10/12)*(60/5280)</f>
        <v>50.731460315146187</v>
      </c>
      <c r="M11" s="69" t="s">
        <v>3</v>
      </c>
      <c r="N11" s="75"/>
      <c r="O11" s="10"/>
      <c r="P11" s="10"/>
      <c r="Q11" s="76"/>
      <c r="R11" s="72"/>
      <c r="S11" s="13"/>
      <c r="T11" s="1"/>
      <c r="U11" s="1"/>
      <c r="V11" s="14"/>
      <c r="W11" s="19"/>
      <c r="X11" s="19"/>
      <c r="Y11" s="19"/>
    </row>
    <row r="12" spans="1:25" ht="19.5" customHeight="1" x14ac:dyDescent="0.25">
      <c r="B12" s="138"/>
      <c r="C12" s="139"/>
      <c r="D12" s="139"/>
      <c r="E12" s="139"/>
      <c r="F12" s="139"/>
      <c r="G12" s="139"/>
      <c r="H12" s="139"/>
      <c r="I12" s="140"/>
      <c r="K12" s="46" t="s">
        <v>95</v>
      </c>
      <c r="L12" s="80">
        <v>50</v>
      </c>
      <c r="M12" s="69" t="s">
        <v>3</v>
      </c>
      <c r="N12" s="68">
        <f>CONVERT(L12,"mi","km")</f>
        <v>80.467200000000005</v>
      </c>
      <c r="O12" s="69" t="s">
        <v>4</v>
      </c>
      <c r="P12" s="68">
        <f>(N12*1000)/(60*60)</f>
        <v>22.352000000000004</v>
      </c>
      <c r="Q12" s="69" t="s">
        <v>7</v>
      </c>
      <c r="R12" s="72"/>
      <c r="S12" s="13"/>
      <c r="T12" s="1"/>
      <c r="U12" s="1"/>
      <c r="V12" s="14"/>
      <c r="W12" s="19"/>
      <c r="X12" s="19"/>
      <c r="Y12" s="19"/>
    </row>
    <row r="13" spans="1:25" ht="19.5" customHeight="1" thickBot="1" x14ac:dyDescent="0.3">
      <c r="B13" s="138"/>
      <c r="C13" s="139"/>
      <c r="D13" s="139"/>
      <c r="E13" s="139"/>
      <c r="F13" s="139"/>
      <c r="G13" s="139"/>
      <c r="H13" s="139"/>
      <c r="I13" s="140"/>
      <c r="K13" s="47" t="s">
        <v>19</v>
      </c>
      <c r="L13" s="83">
        <f>L4*S6</f>
        <v>1.96133</v>
      </c>
      <c r="M13" s="84" t="s">
        <v>73</v>
      </c>
      <c r="N13" s="171" t="s">
        <v>75</v>
      </c>
      <c r="O13" s="172"/>
      <c r="P13" s="172"/>
      <c r="Q13" s="173"/>
      <c r="R13" s="74"/>
      <c r="S13" s="15"/>
      <c r="T13" s="16"/>
      <c r="U13" s="16"/>
      <c r="V13" s="17"/>
      <c r="W13" s="19"/>
      <c r="X13" s="19"/>
      <c r="Y13" s="19"/>
    </row>
    <row r="14" spans="1:25" ht="19.5" customHeight="1" thickBot="1" x14ac:dyDescent="0.3">
      <c r="B14" s="138"/>
      <c r="C14" s="139"/>
      <c r="D14" s="139"/>
      <c r="E14" s="139"/>
      <c r="F14" s="139"/>
      <c r="G14" s="139"/>
      <c r="H14" s="139"/>
      <c r="I14" s="140"/>
    </row>
    <row r="15" spans="1:25" ht="19.5" customHeight="1" thickBot="1" x14ac:dyDescent="0.35">
      <c r="B15" s="138"/>
      <c r="C15" s="139"/>
      <c r="D15" s="139"/>
      <c r="E15" s="139"/>
      <c r="F15" s="139"/>
      <c r="G15" s="139"/>
      <c r="H15" s="139"/>
      <c r="I15" s="140"/>
      <c r="K15" s="153" t="s">
        <v>69</v>
      </c>
      <c r="L15" s="154"/>
      <c r="M15" s="154"/>
      <c r="N15" s="154"/>
      <c r="O15" s="154"/>
      <c r="P15" s="154"/>
      <c r="Q15" s="155"/>
    </row>
    <row r="16" spans="1:25" ht="19.5" customHeight="1" x14ac:dyDescent="0.25">
      <c r="B16" s="138"/>
      <c r="C16" s="139"/>
      <c r="D16" s="139"/>
      <c r="E16" s="139"/>
      <c r="F16" s="139"/>
      <c r="G16" s="139"/>
      <c r="H16" s="139"/>
      <c r="I16" s="140"/>
      <c r="K16" s="144" t="s">
        <v>60</v>
      </c>
      <c r="L16" s="145"/>
      <c r="M16" s="145"/>
      <c r="N16" s="145"/>
      <c r="O16" s="145"/>
      <c r="P16" s="145"/>
      <c r="Q16" s="146"/>
    </row>
    <row r="17" spans="2:17" ht="19.5" customHeight="1" thickBot="1" x14ac:dyDescent="0.3">
      <c r="B17" s="141"/>
      <c r="C17" s="142"/>
      <c r="D17" s="142"/>
      <c r="E17" s="142"/>
      <c r="F17" s="142"/>
      <c r="G17" s="142"/>
      <c r="H17" s="142"/>
      <c r="I17" s="143"/>
      <c r="K17" s="147" t="s">
        <v>61</v>
      </c>
      <c r="L17" s="148"/>
      <c r="M17" s="148"/>
      <c r="N17" s="148"/>
      <c r="O17" s="148"/>
      <c r="P17" s="148"/>
      <c r="Q17" s="149"/>
    </row>
    <row r="18" spans="2:17" ht="19.5" customHeight="1" x14ac:dyDescent="0.25">
      <c r="K18" s="144" t="s">
        <v>62</v>
      </c>
      <c r="L18" s="145"/>
      <c r="M18" s="145"/>
      <c r="N18" s="145"/>
      <c r="O18" s="145"/>
      <c r="P18" s="145"/>
      <c r="Q18" s="146"/>
    </row>
    <row r="19" spans="2:17" ht="19.5" customHeight="1" x14ac:dyDescent="0.25">
      <c r="K19" s="144" t="s">
        <v>63</v>
      </c>
      <c r="L19" s="145"/>
      <c r="M19" s="145"/>
      <c r="N19" s="145"/>
      <c r="O19" s="145"/>
      <c r="P19" s="145"/>
      <c r="Q19" s="146"/>
    </row>
    <row r="20" spans="2:17" ht="19.5" customHeight="1" x14ac:dyDescent="0.25">
      <c r="K20" s="144" t="s">
        <v>27</v>
      </c>
      <c r="L20" s="145"/>
      <c r="M20" s="145"/>
      <c r="N20" s="145"/>
      <c r="O20" s="145"/>
      <c r="P20" s="145"/>
      <c r="Q20" s="146"/>
    </row>
    <row r="21" spans="2:17" ht="19.5" customHeight="1" thickBot="1" x14ac:dyDescent="0.3">
      <c r="K21" s="166" t="s">
        <v>29</v>
      </c>
      <c r="L21" s="167"/>
      <c r="M21" s="167"/>
      <c r="N21" s="167"/>
      <c r="O21" s="167"/>
      <c r="P21" s="167"/>
      <c r="Q21" s="168"/>
    </row>
    <row r="22" spans="2:17" ht="19.5" customHeight="1" x14ac:dyDescent="0.35">
      <c r="B22" s="162" t="s">
        <v>64</v>
      </c>
      <c r="C22" s="163"/>
      <c r="D22" s="163"/>
      <c r="E22" s="163"/>
      <c r="F22" s="163"/>
      <c r="G22" s="163"/>
      <c r="H22" s="163"/>
      <c r="I22" s="163"/>
      <c r="K22" s="20"/>
      <c r="L22" s="50"/>
      <c r="M22" s="20"/>
      <c r="N22" s="20"/>
      <c r="O22" s="20"/>
      <c r="P22" s="20"/>
      <c r="Q22" s="20"/>
    </row>
    <row r="23" spans="2:17" ht="19.5" customHeight="1" thickBot="1" x14ac:dyDescent="0.3"/>
    <row r="24" spans="2:17" ht="19.5" customHeight="1" thickBot="1" x14ac:dyDescent="0.4">
      <c r="B24" s="43" t="s">
        <v>0</v>
      </c>
      <c r="C24" s="44" t="s">
        <v>11</v>
      </c>
      <c r="D24" s="21" t="s">
        <v>12</v>
      </c>
      <c r="E24" s="22" t="s">
        <v>13</v>
      </c>
      <c r="F24" s="23" t="s">
        <v>14</v>
      </c>
      <c r="G24" s="24" t="s">
        <v>15</v>
      </c>
      <c r="H24" s="23" t="s">
        <v>16</v>
      </c>
      <c r="I24" s="24" t="s">
        <v>17</v>
      </c>
      <c r="J24" s="25" t="s">
        <v>18</v>
      </c>
      <c r="K24" s="96" t="s">
        <v>67</v>
      </c>
      <c r="L24" s="51">
        <f>SUM(C25:J25)</f>
        <v>452.01790574730916</v>
      </c>
    </row>
    <row r="25" spans="2:17" ht="19.5" customHeight="1" thickBot="1" x14ac:dyDescent="0.4">
      <c r="B25" s="91" t="s">
        <v>10</v>
      </c>
      <c r="C25" s="98">
        <v>100</v>
      </c>
      <c r="D25" s="33">
        <f>PI()*D26</f>
        <v>86.016806855288536</v>
      </c>
      <c r="E25" s="34">
        <v>100</v>
      </c>
      <c r="F25" s="35">
        <f>PI()*F26</f>
        <v>28.667032964006861</v>
      </c>
      <c r="G25" s="36">
        <v>40</v>
      </c>
      <c r="H25" s="35">
        <f>PI()*H26</f>
        <v>28.667032964006861</v>
      </c>
      <c r="I25" s="36">
        <v>40</v>
      </c>
      <c r="J25" s="37">
        <f>PI()*J26</f>
        <v>28.667032964006861</v>
      </c>
      <c r="K25" s="45" t="s">
        <v>68</v>
      </c>
      <c r="L25" s="52">
        <f>SUM(C38:J38)</f>
        <v>0</v>
      </c>
    </row>
    <row r="26" spans="2:17" ht="19.5" customHeight="1" thickBot="1" x14ac:dyDescent="0.3">
      <c r="B26" s="92" t="s">
        <v>9</v>
      </c>
      <c r="C26" s="99"/>
      <c r="D26" s="38">
        <v>27.38</v>
      </c>
      <c r="E26" s="39"/>
      <c r="F26" s="40">
        <f>(18.25/2)</f>
        <v>9.125</v>
      </c>
      <c r="G26" s="41"/>
      <c r="H26" s="40">
        <f>F26</f>
        <v>9.125</v>
      </c>
      <c r="I26" s="41"/>
      <c r="J26" s="42">
        <f>F26</f>
        <v>9.125</v>
      </c>
      <c r="K26" s="122" t="s">
        <v>43</v>
      </c>
    </row>
    <row r="27" spans="2:17" ht="19.5" customHeight="1" x14ac:dyDescent="0.25">
      <c r="B27" s="93" t="s">
        <v>49</v>
      </c>
      <c r="C27" s="125">
        <v>0</v>
      </c>
      <c r="D27" s="29"/>
      <c r="E27" s="126"/>
      <c r="F27" s="29"/>
      <c r="G27" s="126"/>
      <c r="H27" s="29"/>
      <c r="I27" s="126"/>
      <c r="J27" s="30"/>
      <c r="K27" s="123" t="s">
        <v>44</v>
      </c>
    </row>
    <row r="28" spans="2:17" ht="19.5" customHeight="1" x14ac:dyDescent="0.25">
      <c r="B28" s="94" t="s">
        <v>53</v>
      </c>
      <c r="C28" s="88"/>
      <c r="D28" s="105"/>
      <c r="E28" s="90"/>
      <c r="F28" s="26"/>
      <c r="G28" s="90"/>
      <c r="H28" s="26"/>
      <c r="I28" s="90"/>
      <c r="J28" s="27"/>
      <c r="K28" s="123" t="s">
        <v>46</v>
      </c>
    </row>
    <row r="29" spans="2:17" ht="19.5" customHeight="1" x14ac:dyDescent="0.25">
      <c r="B29" s="94" t="s">
        <v>50</v>
      </c>
      <c r="C29" s="100">
        <f>L13</f>
        <v>1.96133</v>
      </c>
      <c r="D29" s="26"/>
      <c r="E29" s="26">
        <f>C29</f>
        <v>1.96133</v>
      </c>
      <c r="F29" s="26"/>
      <c r="G29" s="26">
        <f>E29</f>
        <v>1.96133</v>
      </c>
      <c r="H29" s="26"/>
      <c r="I29" s="26">
        <f>G29</f>
        <v>1.96133</v>
      </c>
      <c r="J29" s="27"/>
      <c r="K29" s="123" t="s">
        <v>47</v>
      </c>
    </row>
    <row r="30" spans="2:17" ht="19.5" customHeight="1" x14ac:dyDescent="0.25">
      <c r="B30" s="94" t="s">
        <v>51</v>
      </c>
      <c r="C30" s="88"/>
      <c r="D30" s="26"/>
      <c r="E30" s="85"/>
      <c r="F30" s="26"/>
      <c r="G30" s="85"/>
      <c r="H30" s="26"/>
      <c r="I30" s="85"/>
      <c r="J30" s="27"/>
      <c r="K30" s="123" t="s">
        <v>45</v>
      </c>
    </row>
    <row r="31" spans="2:17" ht="19.5" customHeight="1" thickBot="1" x14ac:dyDescent="0.3">
      <c r="B31" s="92" t="s">
        <v>52</v>
      </c>
      <c r="C31" s="101"/>
      <c r="D31" s="85"/>
      <c r="E31" s="28"/>
      <c r="F31" s="85"/>
      <c r="G31" s="28"/>
      <c r="H31" s="85"/>
      <c r="I31" s="28"/>
      <c r="J31" s="127"/>
      <c r="K31" s="124" t="s">
        <v>48</v>
      </c>
    </row>
    <row r="32" spans="2:17" ht="19.5" customHeight="1" x14ac:dyDescent="0.25">
      <c r="B32" s="53" t="s">
        <v>57</v>
      </c>
      <c r="C32" s="86"/>
      <c r="D32" s="29"/>
      <c r="E32" s="86"/>
      <c r="F32" s="29"/>
      <c r="G32" s="86"/>
      <c r="H32" s="29"/>
      <c r="I32" s="86"/>
      <c r="J32" s="30"/>
      <c r="K32" s="56" t="s">
        <v>21</v>
      </c>
    </row>
    <row r="33" spans="2:11" ht="19.5" customHeight="1" x14ac:dyDescent="0.25">
      <c r="B33" s="54" t="s">
        <v>58</v>
      </c>
      <c r="C33" s="88"/>
      <c r="D33" s="26"/>
      <c r="E33" s="88"/>
      <c r="F33" s="26"/>
      <c r="G33" s="88"/>
      <c r="H33" s="26"/>
      <c r="I33" s="88"/>
      <c r="J33" s="27"/>
      <c r="K33" s="57" t="s">
        <v>22</v>
      </c>
    </row>
    <row r="34" spans="2:11" ht="19.5" customHeight="1" thickBot="1" x14ac:dyDescent="0.3">
      <c r="B34" s="55" t="s">
        <v>59</v>
      </c>
      <c r="C34" s="87"/>
      <c r="D34" s="31"/>
      <c r="E34" s="87"/>
      <c r="F34" s="31"/>
      <c r="G34" s="87"/>
      <c r="H34" s="31"/>
      <c r="I34" s="87"/>
      <c r="J34" s="32"/>
      <c r="K34" s="58" t="s">
        <v>23</v>
      </c>
    </row>
    <row r="35" spans="2:11" ht="19.5" customHeight="1" x14ac:dyDescent="0.25">
      <c r="B35" s="59" t="s">
        <v>54</v>
      </c>
      <c r="C35" s="86"/>
      <c r="D35" s="29"/>
      <c r="E35" s="86"/>
      <c r="F35" s="29"/>
      <c r="G35" s="86"/>
      <c r="H35" s="29"/>
      <c r="I35" s="86"/>
      <c r="J35" s="30"/>
      <c r="K35" s="62" t="s">
        <v>24</v>
      </c>
    </row>
    <row r="36" spans="2:11" ht="19.5" customHeight="1" x14ac:dyDescent="0.25">
      <c r="B36" s="60" t="s">
        <v>55</v>
      </c>
      <c r="C36" s="88"/>
      <c r="D36" s="90"/>
      <c r="E36" s="88"/>
      <c r="F36" s="90"/>
      <c r="G36" s="88"/>
      <c r="H36" s="90"/>
      <c r="I36" s="88"/>
      <c r="J36" s="102"/>
      <c r="K36" s="63" t="s">
        <v>25</v>
      </c>
    </row>
    <row r="37" spans="2:11" ht="19.5" customHeight="1" thickBot="1" x14ac:dyDescent="0.3">
      <c r="B37" s="61" t="s">
        <v>56</v>
      </c>
      <c r="C37" s="87"/>
      <c r="D37" s="31"/>
      <c r="E37" s="87"/>
      <c r="F37" s="31"/>
      <c r="G37" s="87"/>
      <c r="H37" s="31"/>
      <c r="I37" s="87"/>
      <c r="J37" s="32"/>
      <c r="K37" s="64" t="s">
        <v>26</v>
      </c>
    </row>
    <row r="38" spans="2:11" ht="19.5" customHeight="1" thickBot="1" x14ac:dyDescent="0.3">
      <c r="B38" s="95" t="s">
        <v>65</v>
      </c>
      <c r="C38" s="103"/>
      <c r="D38" s="89"/>
      <c r="E38" s="89"/>
      <c r="F38" s="89"/>
      <c r="G38" s="89"/>
      <c r="H38" s="89"/>
      <c r="I38" s="89"/>
      <c r="J38" s="104"/>
      <c r="K38" s="97" t="s">
        <v>66</v>
      </c>
    </row>
    <row r="39" spans="2:11" ht="19.5" customHeight="1" thickBot="1" x14ac:dyDescent="0.3"/>
    <row r="40" spans="2:11" ht="19.5" customHeight="1" thickBot="1" x14ac:dyDescent="0.4">
      <c r="B40" s="159" t="s">
        <v>101</v>
      </c>
      <c r="C40" s="160"/>
      <c r="D40" s="160"/>
      <c r="E40" s="160"/>
      <c r="F40" s="160"/>
      <c r="G40" s="160"/>
      <c r="H40" s="160"/>
      <c r="I40" s="160"/>
      <c r="J40" s="160"/>
      <c r="K40" s="161"/>
    </row>
    <row r="41" spans="2:11" ht="19.5" customHeight="1" x14ac:dyDescent="0.25">
      <c r="B41" s="109" t="s">
        <v>90</v>
      </c>
      <c r="C41" s="106"/>
      <c r="D41" s="112"/>
      <c r="E41" s="106"/>
      <c r="F41" s="112"/>
      <c r="G41" s="106"/>
      <c r="H41" s="112"/>
      <c r="I41" s="106"/>
      <c r="J41" s="112"/>
      <c r="K41" s="115" t="s">
        <v>96</v>
      </c>
    </row>
    <row r="42" spans="2:11" ht="19.5" customHeight="1" x14ac:dyDescent="0.25">
      <c r="B42" s="110" t="s">
        <v>88</v>
      </c>
      <c r="C42" s="107"/>
      <c r="D42" s="113"/>
      <c r="E42" s="107"/>
      <c r="F42" s="113"/>
      <c r="G42" s="107"/>
      <c r="H42" s="113"/>
      <c r="I42" s="107"/>
      <c r="J42" s="113"/>
      <c r="K42" s="116" t="s">
        <v>97</v>
      </c>
    </row>
    <row r="43" spans="2:11" ht="19.5" customHeight="1" x14ac:dyDescent="0.25">
      <c r="B43" s="110" t="s">
        <v>91</v>
      </c>
      <c r="C43" s="107"/>
      <c r="D43" s="113"/>
      <c r="E43" s="107"/>
      <c r="F43" s="113"/>
      <c r="G43" s="107"/>
      <c r="H43" s="113"/>
      <c r="I43" s="107"/>
      <c r="J43" s="113"/>
      <c r="K43" s="116" t="s">
        <v>98</v>
      </c>
    </row>
    <row r="44" spans="2:11" ht="19.5" customHeight="1" x14ac:dyDescent="0.25">
      <c r="B44" s="110" t="s">
        <v>89</v>
      </c>
      <c r="C44" s="107"/>
      <c r="D44" s="113"/>
      <c r="E44" s="107"/>
      <c r="F44" s="113"/>
      <c r="G44" s="107"/>
      <c r="H44" s="113"/>
      <c r="I44" s="107"/>
      <c r="J44" s="113"/>
      <c r="K44" s="116" t="s">
        <v>99</v>
      </c>
    </row>
    <row r="45" spans="2:11" ht="30.75" customHeight="1" thickBot="1" x14ac:dyDescent="0.3">
      <c r="B45" s="111" t="s">
        <v>92</v>
      </c>
      <c r="C45" s="108"/>
      <c r="D45" s="114"/>
      <c r="E45" s="108"/>
      <c r="F45" s="114"/>
      <c r="G45" s="108"/>
      <c r="H45" s="114"/>
      <c r="I45" s="108"/>
      <c r="J45" s="114"/>
      <c r="K45" s="118" t="s">
        <v>100</v>
      </c>
    </row>
    <row r="46" spans="2:11" ht="6.75" customHeight="1" x14ac:dyDescent="0.25">
      <c r="B46" s="119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2:11" ht="21.75" thickBot="1" x14ac:dyDescent="0.4">
      <c r="B47" s="156" t="s">
        <v>102</v>
      </c>
      <c r="C47" s="157"/>
      <c r="D47" s="157"/>
      <c r="E47" s="157"/>
      <c r="F47" s="157"/>
      <c r="G47" s="157"/>
      <c r="H47" s="157"/>
      <c r="I47" s="157"/>
      <c r="J47" s="157"/>
      <c r="K47" s="158"/>
    </row>
    <row r="48" spans="2:11" ht="19.5" customHeight="1" x14ac:dyDescent="0.25">
      <c r="B48" s="109" t="s">
        <v>93</v>
      </c>
      <c r="C48" s="106"/>
      <c r="D48" s="112"/>
      <c r="E48" s="106"/>
      <c r="F48" s="112"/>
      <c r="G48" s="106"/>
      <c r="H48" s="112"/>
      <c r="I48" s="106"/>
      <c r="J48" s="112"/>
      <c r="K48" s="115"/>
    </row>
    <row r="49" spans="1:11" ht="19.5" customHeight="1" thickBot="1" x14ac:dyDescent="0.3">
      <c r="B49" s="111" t="s">
        <v>94</v>
      </c>
      <c r="C49" s="108"/>
      <c r="D49" s="114"/>
      <c r="E49" s="108"/>
      <c r="F49" s="114"/>
      <c r="G49" s="108"/>
      <c r="H49" s="114"/>
      <c r="I49" s="108"/>
      <c r="J49" s="114"/>
      <c r="K49" s="117"/>
    </row>
    <row r="54" spans="1:11" ht="19.5" customHeight="1" x14ac:dyDescent="0.25">
      <c r="A54" s="113"/>
      <c r="B54" s="113"/>
      <c r="C54" s="113" t="s">
        <v>77</v>
      </c>
      <c r="D54" s="113" t="s">
        <v>78</v>
      </c>
      <c r="E54" s="113" t="s">
        <v>79</v>
      </c>
    </row>
    <row r="55" spans="1:11" ht="19.5" customHeight="1" x14ac:dyDescent="0.25">
      <c r="A55" s="113" t="s">
        <v>11</v>
      </c>
      <c r="B55" s="113" t="s">
        <v>80</v>
      </c>
      <c r="C55" s="113">
        <v>0</v>
      </c>
      <c r="D55" s="113">
        <v>0</v>
      </c>
      <c r="E55" s="113">
        <f>C29</f>
        <v>1.96133</v>
      </c>
    </row>
    <row r="56" spans="1:11" ht="19.5" customHeight="1" x14ac:dyDescent="0.25">
      <c r="A56" s="113"/>
      <c r="B56" s="113" t="s">
        <v>81</v>
      </c>
      <c r="C56" s="113">
        <f>C32</f>
        <v>0</v>
      </c>
      <c r="D56" s="113">
        <f>C28</f>
        <v>0</v>
      </c>
      <c r="E56" s="113">
        <f>C29</f>
        <v>1.96133</v>
      </c>
    </row>
    <row r="57" spans="1:11" ht="19.5" customHeight="1" x14ac:dyDescent="0.25">
      <c r="A57" s="113"/>
      <c r="B57" s="113" t="s">
        <v>82</v>
      </c>
      <c r="C57" s="113">
        <f>C56</f>
        <v>0</v>
      </c>
      <c r="D57" s="113">
        <f>D56</f>
        <v>0</v>
      </c>
      <c r="E57" s="113">
        <v>0</v>
      </c>
    </row>
    <row r="58" spans="1:11" ht="19.5" customHeight="1" x14ac:dyDescent="0.25">
      <c r="A58" s="113"/>
      <c r="B58" s="113" t="s">
        <v>83</v>
      </c>
      <c r="C58" s="113">
        <f>C57+C33</f>
        <v>0</v>
      </c>
      <c r="D58" s="113">
        <f>D57</f>
        <v>0</v>
      </c>
      <c r="E58" s="113">
        <v>0</v>
      </c>
    </row>
    <row r="59" spans="1:11" ht="19.5" customHeight="1" x14ac:dyDescent="0.25">
      <c r="A59" s="113"/>
      <c r="B59" s="113" t="s">
        <v>84</v>
      </c>
      <c r="C59" s="113">
        <f>C58</f>
        <v>0</v>
      </c>
      <c r="D59" s="113">
        <f>D58</f>
        <v>0</v>
      </c>
      <c r="E59" s="113">
        <f>-C29</f>
        <v>-1.96133</v>
      </c>
    </row>
    <row r="60" spans="1:11" ht="19.5" customHeight="1" x14ac:dyDescent="0.25">
      <c r="A60" s="113"/>
      <c r="B60" s="113" t="s">
        <v>85</v>
      </c>
      <c r="C60" s="113">
        <f>C34+C59</f>
        <v>0</v>
      </c>
      <c r="D60" s="113">
        <f>C30</f>
        <v>0</v>
      </c>
      <c r="E60" s="113">
        <f>E59</f>
        <v>-1.96133</v>
      </c>
    </row>
    <row r="61" spans="1:11" ht="19.5" customHeight="1" x14ac:dyDescent="0.25">
      <c r="A61" s="113" t="s">
        <v>12</v>
      </c>
      <c r="B61" s="113" t="s">
        <v>86</v>
      </c>
      <c r="C61" s="113">
        <f>C60</f>
        <v>0</v>
      </c>
      <c r="D61" s="113">
        <f>D60</f>
        <v>0</v>
      </c>
      <c r="E61" s="113">
        <v>0</v>
      </c>
    </row>
    <row r="62" spans="1:11" ht="19.5" customHeight="1" x14ac:dyDescent="0.25">
      <c r="A62" s="113"/>
      <c r="B62" s="113" t="s">
        <v>87</v>
      </c>
      <c r="C62" s="113">
        <f>C61+D25</f>
        <v>86.016806855288536</v>
      </c>
      <c r="D62" s="113">
        <f>D61</f>
        <v>0</v>
      </c>
      <c r="E62" s="113">
        <v>0</v>
      </c>
    </row>
    <row r="63" spans="1:11" ht="19.5" customHeight="1" x14ac:dyDescent="0.25">
      <c r="A63" s="113" t="s">
        <v>13</v>
      </c>
      <c r="B63" s="113" t="s">
        <v>80</v>
      </c>
      <c r="C63" s="113">
        <f>C62</f>
        <v>86.016806855288536</v>
      </c>
      <c r="D63" s="113">
        <f>D62</f>
        <v>0</v>
      </c>
      <c r="E63" s="113">
        <f>E29</f>
        <v>1.96133</v>
      </c>
    </row>
    <row r="64" spans="1:11" ht="19.5" customHeight="1" x14ac:dyDescent="0.25">
      <c r="A64" s="113"/>
      <c r="B64" s="113" t="s">
        <v>81</v>
      </c>
      <c r="C64" s="113">
        <f>C63+E32</f>
        <v>86.016806855288536</v>
      </c>
      <c r="D64" s="113">
        <f>E28</f>
        <v>0</v>
      </c>
      <c r="E64" s="113">
        <f>E63</f>
        <v>1.96133</v>
      </c>
    </row>
    <row r="65" spans="1:5" ht="19.5" customHeight="1" x14ac:dyDescent="0.25">
      <c r="A65" s="113"/>
      <c r="B65" s="113" t="s">
        <v>82</v>
      </c>
      <c r="C65" s="113">
        <f>C64</f>
        <v>86.016806855288536</v>
      </c>
      <c r="D65" s="113">
        <f>D64</f>
        <v>0</v>
      </c>
      <c r="E65" s="113">
        <v>0</v>
      </c>
    </row>
    <row r="66" spans="1:5" ht="19.5" customHeight="1" x14ac:dyDescent="0.25">
      <c r="A66" s="113"/>
      <c r="B66" s="113" t="s">
        <v>83</v>
      </c>
      <c r="C66" s="113">
        <f>C65+E33</f>
        <v>86.016806855288536</v>
      </c>
      <c r="D66" s="113">
        <f>D65</f>
        <v>0</v>
      </c>
      <c r="E66" s="113">
        <v>0</v>
      </c>
    </row>
    <row r="67" spans="1:5" ht="19.5" customHeight="1" x14ac:dyDescent="0.25">
      <c r="A67" s="113"/>
      <c r="B67" s="113" t="s">
        <v>84</v>
      </c>
      <c r="C67" s="113">
        <f>C66</f>
        <v>86.016806855288536</v>
      </c>
      <c r="D67" s="113">
        <f>D66</f>
        <v>0</v>
      </c>
      <c r="E67" s="113">
        <f>-E29</f>
        <v>-1.96133</v>
      </c>
    </row>
    <row r="68" spans="1:5" ht="19.5" customHeight="1" x14ac:dyDescent="0.25">
      <c r="A68" s="113"/>
      <c r="B68" s="113" t="s">
        <v>85</v>
      </c>
      <c r="C68" s="113">
        <f>C67+E34</f>
        <v>86.016806855288536</v>
      </c>
      <c r="D68" s="113">
        <f>E30</f>
        <v>0</v>
      </c>
      <c r="E68" s="113">
        <f>E67</f>
        <v>-1.96133</v>
      </c>
    </row>
    <row r="69" spans="1:5" ht="19.5" customHeight="1" x14ac:dyDescent="0.25">
      <c r="A69" s="113" t="s">
        <v>14</v>
      </c>
      <c r="B69" s="113" t="s">
        <v>86</v>
      </c>
      <c r="C69" s="113">
        <f>C68</f>
        <v>86.016806855288536</v>
      </c>
      <c r="D69" s="113">
        <f>D68</f>
        <v>0</v>
      </c>
      <c r="E69" s="113">
        <v>0</v>
      </c>
    </row>
    <row r="70" spans="1:5" ht="19.5" customHeight="1" x14ac:dyDescent="0.25">
      <c r="A70" s="113"/>
      <c r="B70" s="113" t="s">
        <v>87</v>
      </c>
      <c r="C70" s="113">
        <f>C69+F25</f>
        <v>114.6838398192954</v>
      </c>
      <c r="D70" s="113">
        <f>D69</f>
        <v>0</v>
      </c>
      <c r="E70" s="113">
        <v>0</v>
      </c>
    </row>
    <row r="71" spans="1:5" ht="19.5" customHeight="1" x14ac:dyDescent="0.25">
      <c r="A71" s="113" t="s">
        <v>15</v>
      </c>
      <c r="B71" s="113" t="s">
        <v>80</v>
      </c>
      <c r="C71" s="113">
        <f>C70</f>
        <v>114.6838398192954</v>
      </c>
      <c r="D71" s="113">
        <f>D70</f>
        <v>0</v>
      </c>
      <c r="E71" s="113">
        <f>G29</f>
        <v>1.96133</v>
      </c>
    </row>
    <row r="72" spans="1:5" ht="19.5" customHeight="1" x14ac:dyDescent="0.25">
      <c r="A72" s="113"/>
      <c r="B72" s="113" t="s">
        <v>81</v>
      </c>
      <c r="C72" s="113">
        <f>C71+G32</f>
        <v>114.6838398192954</v>
      </c>
      <c r="D72" s="113">
        <f>G28</f>
        <v>0</v>
      </c>
      <c r="E72" s="113">
        <f>G29</f>
        <v>1.96133</v>
      </c>
    </row>
    <row r="73" spans="1:5" ht="19.5" customHeight="1" x14ac:dyDescent="0.25">
      <c r="A73" s="113"/>
      <c r="B73" s="113" t="s">
        <v>82</v>
      </c>
      <c r="C73" s="113">
        <f>C72</f>
        <v>114.6838398192954</v>
      </c>
      <c r="D73" s="113">
        <f>D72</f>
        <v>0</v>
      </c>
      <c r="E73" s="113">
        <v>0</v>
      </c>
    </row>
    <row r="74" spans="1:5" ht="19.5" customHeight="1" x14ac:dyDescent="0.25">
      <c r="A74" s="113"/>
      <c r="B74" s="113" t="s">
        <v>83</v>
      </c>
      <c r="C74" s="113">
        <f>C73+0</f>
        <v>114.6838398192954</v>
      </c>
      <c r="D74" s="113">
        <f>D73</f>
        <v>0</v>
      </c>
      <c r="E74" s="113">
        <v>0</v>
      </c>
    </row>
    <row r="75" spans="1:5" ht="19.5" customHeight="1" x14ac:dyDescent="0.25">
      <c r="A75" s="113"/>
      <c r="B75" s="113" t="s">
        <v>84</v>
      </c>
      <c r="C75" s="113">
        <f>C74</f>
        <v>114.6838398192954</v>
      </c>
      <c r="D75" s="113">
        <f>D74</f>
        <v>0</v>
      </c>
      <c r="E75" s="113">
        <f>-G29</f>
        <v>-1.96133</v>
      </c>
    </row>
    <row r="76" spans="1:5" ht="19.5" customHeight="1" x14ac:dyDescent="0.25">
      <c r="A76" s="113"/>
      <c r="B76" s="113" t="s">
        <v>85</v>
      </c>
      <c r="C76" s="113">
        <f>C75+G34</f>
        <v>114.6838398192954</v>
      </c>
      <c r="D76" s="113">
        <f>G30</f>
        <v>0</v>
      </c>
      <c r="E76" s="113">
        <f>-G29</f>
        <v>-1.96133</v>
      </c>
    </row>
    <row r="77" spans="1:5" ht="19.5" customHeight="1" x14ac:dyDescent="0.25">
      <c r="A77" s="113" t="s">
        <v>16</v>
      </c>
      <c r="B77" s="113" t="s">
        <v>86</v>
      </c>
      <c r="C77" s="113">
        <f>C76</f>
        <v>114.6838398192954</v>
      </c>
      <c r="D77" s="113">
        <f>D76</f>
        <v>0</v>
      </c>
      <c r="E77" s="113">
        <v>0</v>
      </c>
    </row>
    <row r="78" spans="1:5" ht="19.5" customHeight="1" x14ac:dyDescent="0.25">
      <c r="A78" s="113"/>
      <c r="B78" s="113" t="s">
        <v>87</v>
      </c>
      <c r="C78" s="113">
        <f>C77+H25</f>
        <v>143.35087278330226</v>
      </c>
      <c r="D78" s="113">
        <f>D77</f>
        <v>0</v>
      </c>
      <c r="E78" s="113">
        <v>0</v>
      </c>
    </row>
    <row r="79" spans="1:5" ht="19.5" customHeight="1" x14ac:dyDescent="0.25">
      <c r="A79" s="113" t="s">
        <v>17</v>
      </c>
      <c r="B79" s="113" t="s">
        <v>80</v>
      </c>
      <c r="C79" s="113">
        <f>C78</f>
        <v>143.35087278330226</v>
      </c>
      <c r="D79" s="113">
        <f>D78</f>
        <v>0</v>
      </c>
      <c r="E79" s="113">
        <f>I29</f>
        <v>1.96133</v>
      </c>
    </row>
    <row r="80" spans="1:5" ht="19.5" customHeight="1" x14ac:dyDescent="0.25">
      <c r="A80" s="113"/>
      <c r="B80" s="113" t="s">
        <v>81</v>
      </c>
      <c r="C80" s="113">
        <f>C79+I32</f>
        <v>143.35087278330226</v>
      </c>
      <c r="D80" s="113">
        <f>I28</f>
        <v>0</v>
      </c>
      <c r="E80" s="113">
        <f>E79</f>
        <v>1.96133</v>
      </c>
    </row>
    <row r="81" spans="1:5" ht="19.5" customHeight="1" x14ac:dyDescent="0.25">
      <c r="A81" s="113"/>
      <c r="B81" s="113" t="s">
        <v>82</v>
      </c>
      <c r="C81" s="113">
        <f t="shared" ref="C81:D83" si="0">C80</f>
        <v>143.35087278330226</v>
      </c>
      <c r="D81" s="113">
        <f t="shared" si="0"/>
        <v>0</v>
      </c>
      <c r="E81" s="113">
        <v>0</v>
      </c>
    </row>
    <row r="82" spans="1:5" ht="19.5" customHeight="1" x14ac:dyDescent="0.25">
      <c r="A82" s="113"/>
      <c r="B82" s="113" t="s">
        <v>83</v>
      </c>
      <c r="C82" s="113">
        <f t="shared" si="0"/>
        <v>143.35087278330226</v>
      </c>
      <c r="D82" s="113">
        <f t="shared" si="0"/>
        <v>0</v>
      </c>
      <c r="E82" s="113">
        <v>0</v>
      </c>
    </row>
    <row r="83" spans="1:5" ht="19.5" customHeight="1" x14ac:dyDescent="0.25">
      <c r="A83" s="113"/>
      <c r="B83" s="113" t="s">
        <v>84</v>
      </c>
      <c r="C83" s="113">
        <f t="shared" si="0"/>
        <v>143.35087278330226</v>
      </c>
      <c r="D83" s="113">
        <f t="shared" si="0"/>
        <v>0</v>
      </c>
      <c r="E83" s="113">
        <f>-I29</f>
        <v>-1.96133</v>
      </c>
    </row>
    <row r="84" spans="1:5" ht="19.5" customHeight="1" x14ac:dyDescent="0.25">
      <c r="A84" s="113"/>
      <c r="B84" s="113" t="s">
        <v>85</v>
      </c>
      <c r="C84" s="113">
        <f>C83+I34</f>
        <v>143.35087278330226</v>
      </c>
      <c r="D84" s="113">
        <f>I30</f>
        <v>0</v>
      </c>
      <c r="E84" s="113">
        <f>E83</f>
        <v>-1.96133</v>
      </c>
    </row>
    <row r="85" spans="1:5" ht="19.5" customHeight="1" x14ac:dyDescent="0.25">
      <c r="A85" s="113" t="s">
        <v>18</v>
      </c>
      <c r="B85" s="113" t="s">
        <v>86</v>
      </c>
      <c r="C85" s="113">
        <f>C84</f>
        <v>143.35087278330226</v>
      </c>
      <c r="D85" s="113">
        <f>D84</f>
        <v>0</v>
      </c>
      <c r="E85" s="113">
        <v>0</v>
      </c>
    </row>
    <row r="86" spans="1:5" ht="19.5" customHeight="1" x14ac:dyDescent="0.25">
      <c r="A86" s="113"/>
      <c r="B86" s="113" t="s">
        <v>87</v>
      </c>
      <c r="C86" s="113">
        <f>C85+J25</f>
        <v>172.01790574730913</v>
      </c>
      <c r="D86" s="113">
        <f>D85</f>
        <v>0</v>
      </c>
      <c r="E86" s="113">
        <f>E85</f>
        <v>0</v>
      </c>
    </row>
  </sheetData>
  <mergeCells count="20">
    <mergeCell ref="K21:Q21"/>
    <mergeCell ref="B22:I22"/>
    <mergeCell ref="B40:K40"/>
    <mergeCell ref="B47:K47"/>
    <mergeCell ref="K15:Q15"/>
    <mergeCell ref="K16:Q16"/>
    <mergeCell ref="K17:Q17"/>
    <mergeCell ref="K18:Q18"/>
    <mergeCell ref="K19:Q19"/>
    <mergeCell ref="K20:Q20"/>
    <mergeCell ref="B2:E2"/>
    <mergeCell ref="B4:I17"/>
    <mergeCell ref="T4:V4"/>
    <mergeCell ref="N6:Q6"/>
    <mergeCell ref="T6:V6"/>
    <mergeCell ref="P7:Q7"/>
    <mergeCell ref="N8:Q8"/>
    <mergeCell ref="N9:Q9"/>
    <mergeCell ref="N10:Q10"/>
    <mergeCell ref="N13:Q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zoomScale="85" zoomScaleNormal="85" workbookViewId="0">
      <selection activeCell="N2" sqref="N2"/>
    </sheetView>
  </sheetViews>
  <sheetFormatPr defaultRowHeight="19.5" customHeight="1" x14ac:dyDescent="0.25"/>
  <cols>
    <col min="1" max="1" width="9.140625" style="5"/>
    <col min="2" max="2" width="29.28515625" style="5" customWidth="1"/>
    <col min="3" max="4" width="9.28515625" style="5" customWidth="1"/>
    <col min="5" max="5" width="12.5703125" style="5" customWidth="1"/>
    <col min="6" max="10" width="9.28515625" style="5" customWidth="1"/>
    <col min="11" max="11" width="49.28515625" style="5" customWidth="1"/>
    <col min="12" max="12" width="12.5703125" style="48" customWidth="1"/>
    <col min="13" max="13" width="9.28515625" style="5" customWidth="1"/>
    <col min="14" max="14" width="11.85546875" style="5" customWidth="1"/>
    <col min="15" max="15" width="8.5703125" style="5" customWidth="1"/>
    <col min="16" max="16" width="7.7109375" style="5" customWidth="1"/>
    <col min="17" max="17" width="15.7109375" style="5" customWidth="1"/>
    <col min="18" max="18" width="20.7109375" style="5" customWidth="1"/>
    <col min="19" max="19" width="10.42578125" style="5" customWidth="1"/>
    <col min="20" max="20" width="3.140625" style="5" customWidth="1"/>
    <col min="21" max="21" width="5.5703125" style="5" customWidth="1"/>
    <col min="22" max="22" width="3.140625" style="5" customWidth="1"/>
    <col min="23" max="23" width="5.5703125" style="5" customWidth="1"/>
    <col min="24" max="24" width="7.5703125" style="5" customWidth="1"/>
    <col min="25" max="25" width="6.42578125" style="5" customWidth="1"/>
    <col min="26" max="16384" width="9.140625" style="5"/>
  </cols>
  <sheetData>
    <row r="1" spans="1:25" ht="19.5" customHeight="1" thickBot="1" x14ac:dyDescent="0.3"/>
    <row r="2" spans="1:25" ht="38.25" customHeight="1" thickBot="1" x14ac:dyDescent="0.55000000000000004">
      <c r="A2" s="18"/>
      <c r="B2" s="132" t="s">
        <v>28</v>
      </c>
      <c r="C2" s="133"/>
      <c r="D2" s="133"/>
      <c r="E2" s="134"/>
      <c r="P2" s="66"/>
      <c r="S2" s="65"/>
    </row>
    <row r="3" spans="1:25" ht="19.5" customHeight="1" thickBot="1" x14ac:dyDescent="0.3">
      <c r="K3" s="19"/>
      <c r="L3" s="4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9.5" customHeight="1" x14ac:dyDescent="0.25">
      <c r="B4" s="135"/>
      <c r="C4" s="136"/>
      <c r="D4" s="136"/>
      <c r="E4" s="136"/>
      <c r="F4" s="136"/>
      <c r="G4" s="136"/>
      <c r="H4" s="136"/>
      <c r="I4" s="137"/>
      <c r="K4" s="8" t="s">
        <v>1</v>
      </c>
      <c r="L4" s="78">
        <v>0.6</v>
      </c>
      <c r="M4" s="79"/>
      <c r="N4" s="77"/>
      <c r="O4" s="6"/>
      <c r="P4" s="7"/>
      <c r="Q4" s="67"/>
      <c r="R4" s="73" t="s">
        <v>33</v>
      </c>
      <c r="S4" s="130">
        <f>38/12</f>
        <v>3.1666666666666665</v>
      </c>
      <c r="T4" s="164"/>
      <c r="U4" s="164"/>
      <c r="V4" s="165"/>
      <c r="W4" s="19"/>
      <c r="X4" s="19"/>
      <c r="Y4" s="19"/>
    </row>
    <row r="5" spans="1:25" ht="19.5" customHeight="1" x14ac:dyDescent="0.25">
      <c r="B5" s="138"/>
      <c r="C5" s="139"/>
      <c r="D5" s="139"/>
      <c r="E5" s="139"/>
      <c r="F5" s="139"/>
      <c r="G5" s="139"/>
      <c r="H5" s="139"/>
      <c r="I5" s="140"/>
      <c r="K5" s="9" t="s">
        <v>37</v>
      </c>
      <c r="L5" s="80">
        <v>700</v>
      </c>
      <c r="M5" s="69" t="s">
        <v>32</v>
      </c>
      <c r="N5" s="68">
        <f>CONVERT(L5,"lbm","kg")</f>
        <v>317.51465899999999</v>
      </c>
      <c r="O5" s="69" t="s">
        <v>74</v>
      </c>
      <c r="P5" s="68">
        <f>CONVERT(L5,"lbf","N")</f>
        <v>3113.7551306823498</v>
      </c>
      <c r="Q5" s="69" t="s">
        <v>2</v>
      </c>
      <c r="R5" s="70" t="s">
        <v>20</v>
      </c>
      <c r="S5" s="2">
        <v>18</v>
      </c>
      <c r="T5" s="3" t="s">
        <v>6</v>
      </c>
      <c r="U5" s="4">
        <f>S5 * 0.0254</f>
        <v>0.4572</v>
      </c>
      <c r="V5" s="12" t="s">
        <v>8</v>
      </c>
      <c r="W5" s="19"/>
      <c r="X5" s="19"/>
      <c r="Y5" s="19"/>
    </row>
    <row r="6" spans="1:25" ht="19.5" customHeight="1" x14ac:dyDescent="0.25">
      <c r="B6" s="138"/>
      <c r="C6" s="139"/>
      <c r="D6" s="139"/>
      <c r="E6" s="139"/>
      <c r="F6" s="139"/>
      <c r="G6" s="139"/>
      <c r="H6" s="139"/>
      <c r="I6" s="140"/>
      <c r="K6" s="9" t="s">
        <v>38</v>
      </c>
      <c r="L6" s="80">
        <f>L4*P5</f>
        <v>1868.2530784094097</v>
      </c>
      <c r="M6" s="69" t="s">
        <v>2</v>
      </c>
      <c r="N6" s="150" t="s">
        <v>70</v>
      </c>
      <c r="O6" s="151"/>
      <c r="P6" s="151"/>
      <c r="Q6" s="152"/>
      <c r="R6" s="71" t="s">
        <v>36</v>
      </c>
      <c r="S6" s="129">
        <v>9.8066499999999994</v>
      </c>
      <c r="T6" s="169" t="s">
        <v>73</v>
      </c>
      <c r="U6" s="169"/>
      <c r="V6" s="170"/>
      <c r="W6" s="19"/>
      <c r="X6" s="19"/>
      <c r="Y6" s="19"/>
    </row>
    <row r="7" spans="1:25" ht="19.5" customHeight="1" x14ac:dyDescent="0.25">
      <c r="B7" s="138"/>
      <c r="C7" s="139"/>
      <c r="D7" s="139"/>
      <c r="E7" s="139"/>
      <c r="F7" s="139"/>
      <c r="G7" s="139"/>
      <c r="H7" s="139"/>
      <c r="I7" s="140"/>
      <c r="K7" s="9" t="s">
        <v>39</v>
      </c>
      <c r="L7" s="80">
        <f>L6*U5/2</f>
        <v>427.08265372439104</v>
      </c>
      <c r="M7" s="69" t="s">
        <v>30</v>
      </c>
      <c r="N7" s="68">
        <f>(L7/4.45)*39.37</f>
        <v>3778.4818150852298</v>
      </c>
      <c r="O7" s="69" t="s">
        <v>31</v>
      </c>
      <c r="P7" s="150" t="s">
        <v>71</v>
      </c>
      <c r="Q7" s="152"/>
      <c r="R7" s="72"/>
      <c r="S7" s="13"/>
      <c r="T7" s="1"/>
      <c r="U7" s="1"/>
      <c r="V7" s="14"/>
      <c r="W7" s="19"/>
      <c r="X7" s="19"/>
      <c r="Y7" s="19"/>
    </row>
    <row r="8" spans="1:25" ht="19.5" customHeight="1" x14ac:dyDescent="0.25">
      <c r="B8" s="138"/>
      <c r="C8" s="139"/>
      <c r="D8" s="139"/>
      <c r="E8" s="139"/>
      <c r="F8" s="139"/>
      <c r="G8" s="139"/>
      <c r="H8" s="139"/>
      <c r="I8" s="140"/>
      <c r="K8" s="9" t="s">
        <v>40</v>
      </c>
      <c r="L8" s="80">
        <f>N7/S4</f>
        <v>1193.2047837111252</v>
      </c>
      <c r="M8" s="69" t="s">
        <v>31</v>
      </c>
      <c r="N8" s="150" t="s">
        <v>72</v>
      </c>
      <c r="O8" s="151"/>
      <c r="P8" s="151"/>
      <c r="Q8" s="152"/>
      <c r="R8" s="72"/>
      <c r="S8" s="13"/>
      <c r="T8" s="1"/>
      <c r="U8" s="1"/>
      <c r="V8" s="14"/>
      <c r="W8" s="19"/>
      <c r="X8" s="19"/>
      <c r="Y8" s="19"/>
    </row>
    <row r="9" spans="1:25" ht="19.5" customHeight="1" x14ac:dyDescent="0.25">
      <c r="B9" s="138"/>
      <c r="C9" s="139"/>
      <c r="D9" s="139"/>
      <c r="E9" s="139"/>
      <c r="F9" s="139"/>
      <c r="G9" s="139"/>
      <c r="H9" s="139"/>
      <c r="I9" s="140"/>
      <c r="K9" s="9" t="s">
        <v>41</v>
      </c>
      <c r="L9" s="81">
        <v>3000</v>
      </c>
      <c r="M9" s="82" t="s">
        <v>34</v>
      </c>
      <c r="N9" s="150" t="s">
        <v>42</v>
      </c>
      <c r="O9" s="151"/>
      <c r="P9" s="151"/>
      <c r="Q9" s="152"/>
      <c r="R9" s="72"/>
      <c r="S9" s="13"/>
      <c r="T9" s="1"/>
      <c r="U9" s="1"/>
      <c r="V9" s="14"/>
      <c r="W9" s="19"/>
      <c r="X9" s="19"/>
      <c r="Y9" s="19"/>
    </row>
    <row r="10" spans="1:25" ht="19.5" customHeight="1" x14ac:dyDescent="0.25">
      <c r="B10" s="138"/>
      <c r="C10" s="139"/>
      <c r="D10" s="139"/>
      <c r="E10" s="139"/>
      <c r="F10" s="139"/>
      <c r="G10" s="139"/>
      <c r="H10" s="139"/>
      <c r="I10" s="140"/>
      <c r="K10" s="9" t="s">
        <v>5</v>
      </c>
      <c r="L10" s="80">
        <f>L9/S4</f>
        <v>947.36842105263167</v>
      </c>
      <c r="M10" s="69" t="s">
        <v>34</v>
      </c>
      <c r="N10" s="150" t="s">
        <v>76</v>
      </c>
      <c r="O10" s="151"/>
      <c r="P10" s="151"/>
      <c r="Q10" s="152"/>
      <c r="R10" s="72"/>
      <c r="S10" s="13"/>
      <c r="T10" s="1"/>
      <c r="U10" s="1"/>
      <c r="V10" s="14"/>
      <c r="W10" s="19"/>
      <c r="X10" s="19"/>
      <c r="Y10" s="19"/>
    </row>
    <row r="11" spans="1:25" ht="19.5" customHeight="1" x14ac:dyDescent="0.25">
      <c r="B11" s="138"/>
      <c r="C11" s="139"/>
      <c r="D11" s="139"/>
      <c r="E11" s="139"/>
      <c r="F11" s="139"/>
      <c r="G11" s="139"/>
      <c r="H11" s="139"/>
      <c r="I11" s="140"/>
      <c r="K11" s="9" t="s">
        <v>35</v>
      </c>
      <c r="L11" s="80">
        <f>(PI()*S5*L10/12)*(60/5280)</f>
        <v>50.731460315146187</v>
      </c>
      <c r="M11" s="69" t="s">
        <v>3</v>
      </c>
      <c r="N11" s="75"/>
      <c r="O11" s="10"/>
      <c r="P11" s="10"/>
      <c r="Q11" s="76"/>
      <c r="R11" s="72"/>
      <c r="S11" s="13"/>
      <c r="T11" s="1"/>
      <c r="U11" s="1"/>
      <c r="V11" s="14"/>
      <c r="W11" s="19"/>
      <c r="X11" s="19"/>
      <c r="Y11" s="19"/>
    </row>
    <row r="12" spans="1:25" ht="19.5" customHeight="1" x14ac:dyDescent="0.25">
      <c r="B12" s="138"/>
      <c r="C12" s="139"/>
      <c r="D12" s="139"/>
      <c r="E12" s="139"/>
      <c r="F12" s="139"/>
      <c r="G12" s="139"/>
      <c r="H12" s="139"/>
      <c r="I12" s="140"/>
      <c r="K12" s="46" t="s">
        <v>95</v>
      </c>
      <c r="L12" s="80">
        <v>50</v>
      </c>
      <c r="M12" s="69" t="s">
        <v>3</v>
      </c>
      <c r="N12" s="68">
        <f>CONVERT(L12,"mi","km")</f>
        <v>80.467200000000005</v>
      </c>
      <c r="O12" s="69" t="s">
        <v>4</v>
      </c>
      <c r="P12" s="68">
        <f>(N12*1000)/(60*60)</f>
        <v>22.352000000000004</v>
      </c>
      <c r="Q12" s="69" t="s">
        <v>7</v>
      </c>
      <c r="R12" s="72"/>
      <c r="S12" s="13"/>
      <c r="T12" s="1"/>
      <c r="U12" s="1"/>
      <c r="V12" s="14"/>
      <c r="W12" s="19"/>
      <c r="X12" s="19"/>
      <c r="Y12" s="19"/>
    </row>
    <row r="13" spans="1:25" ht="19.5" customHeight="1" thickBot="1" x14ac:dyDescent="0.3">
      <c r="B13" s="138"/>
      <c r="C13" s="139"/>
      <c r="D13" s="139"/>
      <c r="E13" s="139"/>
      <c r="F13" s="139"/>
      <c r="G13" s="139"/>
      <c r="H13" s="139"/>
      <c r="I13" s="140"/>
      <c r="K13" s="47" t="s">
        <v>19</v>
      </c>
      <c r="L13" s="83">
        <f>L4*S6</f>
        <v>5.8839899999999998</v>
      </c>
      <c r="M13" s="84" t="s">
        <v>73</v>
      </c>
      <c r="N13" s="171" t="s">
        <v>75</v>
      </c>
      <c r="O13" s="172"/>
      <c r="P13" s="172"/>
      <c r="Q13" s="173"/>
      <c r="R13" s="74"/>
      <c r="S13" s="15"/>
      <c r="T13" s="16"/>
      <c r="U13" s="16"/>
      <c r="V13" s="17"/>
      <c r="W13" s="19"/>
      <c r="X13" s="19"/>
      <c r="Y13" s="19"/>
    </row>
    <row r="14" spans="1:25" ht="19.5" customHeight="1" thickBot="1" x14ac:dyDescent="0.3">
      <c r="B14" s="138"/>
      <c r="C14" s="139"/>
      <c r="D14" s="139"/>
      <c r="E14" s="139"/>
      <c r="F14" s="139"/>
      <c r="G14" s="139"/>
      <c r="H14" s="139"/>
      <c r="I14" s="140"/>
    </row>
    <row r="15" spans="1:25" ht="19.5" customHeight="1" thickBot="1" x14ac:dyDescent="0.35">
      <c r="B15" s="138"/>
      <c r="C15" s="139"/>
      <c r="D15" s="139"/>
      <c r="E15" s="139"/>
      <c r="F15" s="139"/>
      <c r="G15" s="139"/>
      <c r="H15" s="139"/>
      <c r="I15" s="140"/>
      <c r="K15" s="153" t="s">
        <v>69</v>
      </c>
      <c r="L15" s="154"/>
      <c r="M15" s="154"/>
      <c r="N15" s="154"/>
      <c r="O15" s="154"/>
      <c r="P15" s="154"/>
      <c r="Q15" s="155"/>
    </row>
    <row r="16" spans="1:25" ht="19.5" customHeight="1" x14ac:dyDescent="0.25">
      <c r="B16" s="138"/>
      <c r="C16" s="139"/>
      <c r="D16" s="139"/>
      <c r="E16" s="139"/>
      <c r="F16" s="139"/>
      <c r="G16" s="139"/>
      <c r="H16" s="139"/>
      <c r="I16" s="140"/>
      <c r="K16" s="144" t="s">
        <v>60</v>
      </c>
      <c r="L16" s="145"/>
      <c r="M16" s="145"/>
      <c r="N16" s="145"/>
      <c r="O16" s="145"/>
      <c r="P16" s="145"/>
      <c r="Q16" s="146"/>
    </row>
    <row r="17" spans="2:17" ht="19.5" customHeight="1" thickBot="1" x14ac:dyDescent="0.3">
      <c r="B17" s="141"/>
      <c r="C17" s="142"/>
      <c r="D17" s="142"/>
      <c r="E17" s="142"/>
      <c r="F17" s="142"/>
      <c r="G17" s="142"/>
      <c r="H17" s="142"/>
      <c r="I17" s="143"/>
      <c r="K17" s="147" t="s">
        <v>61</v>
      </c>
      <c r="L17" s="148"/>
      <c r="M17" s="148"/>
      <c r="N17" s="148"/>
      <c r="O17" s="148"/>
      <c r="P17" s="148"/>
      <c r="Q17" s="149"/>
    </row>
    <row r="18" spans="2:17" ht="19.5" customHeight="1" x14ac:dyDescent="0.25">
      <c r="K18" s="144" t="s">
        <v>62</v>
      </c>
      <c r="L18" s="145"/>
      <c r="M18" s="145"/>
      <c r="N18" s="145"/>
      <c r="O18" s="145"/>
      <c r="P18" s="145"/>
      <c r="Q18" s="146"/>
    </row>
    <row r="19" spans="2:17" ht="19.5" customHeight="1" x14ac:dyDescent="0.25">
      <c r="K19" s="144" t="s">
        <v>63</v>
      </c>
      <c r="L19" s="145"/>
      <c r="M19" s="145"/>
      <c r="N19" s="145"/>
      <c r="O19" s="145"/>
      <c r="P19" s="145"/>
      <c r="Q19" s="146"/>
    </row>
    <row r="20" spans="2:17" ht="19.5" customHeight="1" x14ac:dyDescent="0.25">
      <c r="K20" s="144" t="s">
        <v>27</v>
      </c>
      <c r="L20" s="145"/>
      <c r="M20" s="145"/>
      <c r="N20" s="145"/>
      <c r="O20" s="145"/>
      <c r="P20" s="145"/>
      <c r="Q20" s="146"/>
    </row>
    <row r="21" spans="2:17" ht="19.5" customHeight="1" thickBot="1" x14ac:dyDescent="0.3">
      <c r="K21" s="166" t="s">
        <v>29</v>
      </c>
      <c r="L21" s="167"/>
      <c r="M21" s="167"/>
      <c r="N21" s="167"/>
      <c r="O21" s="167"/>
      <c r="P21" s="167"/>
      <c r="Q21" s="168"/>
    </row>
    <row r="22" spans="2:17" ht="19.5" customHeight="1" x14ac:dyDescent="0.35">
      <c r="B22" s="162" t="s">
        <v>64</v>
      </c>
      <c r="C22" s="163"/>
      <c r="D22" s="163"/>
      <c r="E22" s="163"/>
      <c r="F22" s="163"/>
      <c r="G22" s="163"/>
      <c r="H22" s="163"/>
      <c r="I22" s="163"/>
      <c r="K22" s="20"/>
      <c r="L22" s="50"/>
      <c r="M22" s="20"/>
      <c r="N22" s="20"/>
      <c r="O22" s="20"/>
      <c r="P22" s="20"/>
      <c r="Q22" s="20"/>
    </row>
    <row r="23" spans="2:17" ht="19.5" customHeight="1" thickBot="1" x14ac:dyDescent="0.3"/>
    <row r="24" spans="2:17" ht="19.5" customHeight="1" thickBot="1" x14ac:dyDescent="0.4">
      <c r="B24" s="43" t="s">
        <v>0</v>
      </c>
      <c r="C24" s="44" t="s">
        <v>11</v>
      </c>
      <c r="D24" s="21" t="s">
        <v>12</v>
      </c>
      <c r="E24" s="22" t="s">
        <v>13</v>
      </c>
      <c r="F24" s="23" t="s">
        <v>14</v>
      </c>
      <c r="G24" s="24" t="s">
        <v>15</v>
      </c>
      <c r="H24" s="23" t="s">
        <v>16</v>
      </c>
      <c r="I24" s="24" t="s">
        <v>17</v>
      </c>
      <c r="J24" s="25" t="s">
        <v>18</v>
      </c>
      <c r="K24" s="96" t="s">
        <v>67</v>
      </c>
      <c r="L24" s="51">
        <f>SUM(C25:J25)</f>
        <v>452.01790574730916</v>
      </c>
    </row>
    <row r="25" spans="2:17" ht="19.5" customHeight="1" thickBot="1" x14ac:dyDescent="0.4">
      <c r="B25" s="91" t="s">
        <v>10</v>
      </c>
      <c r="C25" s="98">
        <v>100</v>
      </c>
      <c r="D25" s="33">
        <f>PI()*D26</f>
        <v>86.016806855288536</v>
      </c>
      <c r="E25" s="34">
        <v>100</v>
      </c>
      <c r="F25" s="35">
        <f>PI()*F26</f>
        <v>28.667032964006861</v>
      </c>
      <c r="G25" s="36">
        <v>40</v>
      </c>
      <c r="H25" s="35">
        <f>PI()*H26</f>
        <v>28.667032964006861</v>
      </c>
      <c r="I25" s="36">
        <v>40</v>
      </c>
      <c r="J25" s="37">
        <f>PI()*J26</f>
        <v>28.667032964006861</v>
      </c>
      <c r="K25" s="45" t="s">
        <v>68</v>
      </c>
      <c r="L25" s="52">
        <f>SUM(C38:J38)</f>
        <v>0</v>
      </c>
    </row>
    <row r="26" spans="2:17" ht="19.5" customHeight="1" thickBot="1" x14ac:dyDescent="0.3">
      <c r="B26" s="92" t="s">
        <v>9</v>
      </c>
      <c r="C26" s="99"/>
      <c r="D26" s="38">
        <v>27.38</v>
      </c>
      <c r="E26" s="39"/>
      <c r="F26" s="40">
        <f>(18.25/2)</f>
        <v>9.125</v>
      </c>
      <c r="G26" s="41"/>
      <c r="H26" s="40">
        <f>F26</f>
        <v>9.125</v>
      </c>
      <c r="I26" s="41"/>
      <c r="J26" s="42">
        <f>F26</f>
        <v>9.125</v>
      </c>
      <c r="K26" s="122" t="s">
        <v>43</v>
      </c>
    </row>
    <row r="27" spans="2:17" ht="19.5" customHeight="1" x14ac:dyDescent="0.25">
      <c r="B27" s="93" t="s">
        <v>49</v>
      </c>
      <c r="C27" s="125">
        <v>0</v>
      </c>
      <c r="D27" s="29"/>
      <c r="E27" s="126"/>
      <c r="F27" s="29"/>
      <c r="G27" s="126"/>
      <c r="H27" s="29"/>
      <c r="I27" s="126"/>
      <c r="J27" s="30"/>
      <c r="K27" s="123" t="s">
        <v>44</v>
      </c>
    </row>
    <row r="28" spans="2:17" ht="19.5" customHeight="1" x14ac:dyDescent="0.25">
      <c r="B28" s="94" t="s">
        <v>53</v>
      </c>
      <c r="C28" s="88"/>
      <c r="D28" s="105"/>
      <c r="E28" s="90"/>
      <c r="F28" s="26"/>
      <c r="G28" s="90"/>
      <c r="H28" s="26"/>
      <c r="I28" s="90"/>
      <c r="J28" s="27"/>
      <c r="K28" s="123" t="s">
        <v>46</v>
      </c>
    </row>
    <row r="29" spans="2:17" ht="19.5" customHeight="1" x14ac:dyDescent="0.25">
      <c r="B29" s="94" t="s">
        <v>50</v>
      </c>
      <c r="C29" s="100">
        <f>L13</f>
        <v>5.8839899999999998</v>
      </c>
      <c r="D29" s="26"/>
      <c r="E29" s="26">
        <f>C29</f>
        <v>5.8839899999999998</v>
      </c>
      <c r="F29" s="26"/>
      <c r="G29" s="26">
        <f>E29</f>
        <v>5.8839899999999998</v>
      </c>
      <c r="H29" s="26"/>
      <c r="I29" s="26">
        <f>G29</f>
        <v>5.8839899999999998</v>
      </c>
      <c r="J29" s="27"/>
      <c r="K29" s="123" t="s">
        <v>47</v>
      </c>
    </row>
    <row r="30" spans="2:17" ht="19.5" customHeight="1" x14ac:dyDescent="0.25">
      <c r="B30" s="94" t="s">
        <v>51</v>
      </c>
      <c r="C30" s="88"/>
      <c r="D30" s="26"/>
      <c r="E30" s="85"/>
      <c r="F30" s="26"/>
      <c r="G30" s="85"/>
      <c r="H30" s="26"/>
      <c r="I30" s="85"/>
      <c r="J30" s="27"/>
      <c r="K30" s="123" t="s">
        <v>45</v>
      </c>
    </row>
    <row r="31" spans="2:17" ht="19.5" customHeight="1" thickBot="1" x14ac:dyDescent="0.3">
      <c r="B31" s="92" t="s">
        <v>52</v>
      </c>
      <c r="C31" s="101"/>
      <c r="D31" s="85"/>
      <c r="E31" s="28"/>
      <c r="F31" s="85"/>
      <c r="G31" s="28"/>
      <c r="H31" s="85"/>
      <c r="I31" s="28"/>
      <c r="J31" s="127"/>
      <c r="K31" s="124" t="s">
        <v>48</v>
      </c>
    </row>
    <row r="32" spans="2:17" ht="19.5" customHeight="1" x14ac:dyDescent="0.25">
      <c r="B32" s="53" t="s">
        <v>57</v>
      </c>
      <c r="C32" s="86"/>
      <c r="D32" s="29"/>
      <c r="E32" s="86"/>
      <c r="F32" s="29"/>
      <c r="G32" s="86"/>
      <c r="H32" s="29"/>
      <c r="I32" s="86"/>
      <c r="J32" s="30"/>
      <c r="K32" s="56" t="s">
        <v>21</v>
      </c>
    </row>
    <row r="33" spans="2:11" ht="19.5" customHeight="1" x14ac:dyDescent="0.25">
      <c r="B33" s="54" t="s">
        <v>58</v>
      </c>
      <c r="C33" s="88"/>
      <c r="D33" s="26"/>
      <c r="E33" s="88"/>
      <c r="F33" s="26"/>
      <c r="G33" s="88"/>
      <c r="H33" s="26"/>
      <c r="I33" s="88"/>
      <c r="J33" s="27"/>
      <c r="K33" s="57" t="s">
        <v>22</v>
      </c>
    </row>
    <row r="34" spans="2:11" ht="19.5" customHeight="1" thickBot="1" x14ac:dyDescent="0.3">
      <c r="B34" s="55" t="s">
        <v>59</v>
      </c>
      <c r="C34" s="87"/>
      <c r="D34" s="31"/>
      <c r="E34" s="87"/>
      <c r="F34" s="31"/>
      <c r="G34" s="87"/>
      <c r="H34" s="31"/>
      <c r="I34" s="87"/>
      <c r="J34" s="32"/>
      <c r="K34" s="58" t="s">
        <v>23</v>
      </c>
    </row>
    <row r="35" spans="2:11" ht="19.5" customHeight="1" x14ac:dyDescent="0.25">
      <c r="B35" s="59" t="s">
        <v>54</v>
      </c>
      <c r="C35" s="86"/>
      <c r="D35" s="29"/>
      <c r="E35" s="86"/>
      <c r="F35" s="29"/>
      <c r="G35" s="86"/>
      <c r="H35" s="29"/>
      <c r="I35" s="86"/>
      <c r="J35" s="30"/>
      <c r="K35" s="62" t="s">
        <v>24</v>
      </c>
    </row>
    <row r="36" spans="2:11" ht="19.5" customHeight="1" x14ac:dyDescent="0.25">
      <c r="B36" s="60" t="s">
        <v>55</v>
      </c>
      <c r="C36" s="88"/>
      <c r="D36" s="90"/>
      <c r="E36" s="88"/>
      <c r="F36" s="90"/>
      <c r="G36" s="88"/>
      <c r="H36" s="90"/>
      <c r="I36" s="88"/>
      <c r="J36" s="102"/>
      <c r="K36" s="63" t="s">
        <v>25</v>
      </c>
    </row>
    <row r="37" spans="2:11" ht="19.5" customHeight="1" thickBot="1" x14ac:dyDescent="0.3">
      <c r="B37" s="61" t="s">
        <v>56</v>
      </c>
      <c r="C37" s="87"/>
      <c r="D37" s="31"/>
      <c r="E37" s="87"/>
      <c r="F37" s="31"/>
      <c r="G37" s="87"/>
      <c r="H37" s="31"/>
      <c r="I37" s="87"/>
      <c r="J37" s="32"/>
      <c r="K37" s="64" t="s">
        <v>26</v>
      </c>
    </row>
    <row r="38" spans="2:11" ht="19.5" customHeight="1" thickBot="1" x14ac:dyDescent="0.3">
      <c r="B38" s="95" t="s">
        <v>65</v>
      </c>
      <c r="C38" s="103"/>
      <c r="D38" s="89"/>
      <c r="E38" s="89"/>
      <c r="F38" s="89"/>
      <c r="G38" s="89"/>
      <c r="H38" s="89"/>
      <c r="I38" s="89"/>
      <c r="J38" s="104"/>
      <c r="K38" s="97" t="s">
        <v>66</v>
      </c>
    </row>
    <row r="39" spans="2:11" ht="19.5" customHeight="1" thickBot="1" x14ac:dyDescent="0.3"/>
    <row r="40" spans="2:11" ht="19.5" customHeight="1" thickBot="1" x14ac:dyDescent="0.4">
      <c r="B40" s="159" t="s">
        <v>101</v>
      </c>
      <c r="C40" s="160"/>
      <c r="D40" s="160"/>
      <c r="E40" s="160"/>
      <c r="F40" s="160"/>
      <c r="G40" s="160"/>
      <c r="H40" s="160"/>
      <c r="I40" s="160"/>
      <c r="J40" s="160"/>
      <c r="K40" s="161"/>
    </row>
    <row r="41" spans="2:11" ht="19.5" customHeight="1" x14ac:dyDescent="0.25">
      <c r="B41" s="109" t="s">
        <v>90</v>
      </c>
      <c r="C41" s="106"/>
      <c r="D41" s="112"/>
      <c r="E41" s="106"/>
      <c r="F41" s="112"/>
      <c r="G41" s="106"/>
      <c r="H41" s="112"/>
      <c r="I41" s="106"/>
      <c r="J41" s="112"/>
      <c r="K41" s="115" t="s">
        <v>96</v>
      </c>
    </row>
    <row r="42" spans="2:11" ht="19.5" customHeight="1" x14ac:dyDescent="0.25">
      <c r="B42" s="110" t="s">
        <v>88</v>
      </c>
      <c r="C42" s="107"/>
      <c r="D42" s="113"/>
      <c r="E42" s="107"/>
      <c r="F42" s="113"/>
      <c r="G42" s="107"/>
      <c r="H42" s="113"/>
      <c r="I42" s="107"/>
      <c r="J42" s="113"/>
      <c r="K42" s="116" t="s">
        <v>97</v>
      </c>
    </row>
    <row r="43" spans="2:11" ht="19.5" customHeight="1" x14ac:dyDescent="0.25">
      <c r="B43" s="110" t="s">
        <v>91</v>
      </c>
      <c r="C43" s="107"/>
      <c r="D43" s="113"/>
      <c r="E43" s="107"/>
      <c r="F43" s="113"/>
      <c r="G43" s="107"/>
      <c r="H43" s="113"/>
      <c r="I43" s="107"/>
      <c r="J43" s="113"/>
      <c r="K43" s="116" t="s">
        <v>98</v>
      </c>
    </row>
    <row r="44" spans="2:11" ht="19.5" customHeight="1" x14ac:dyDescent="0.25">
      <c r="B44" s="110" t="s">
        <v>89</v>
      </c>
      <c r="C44" s="107"/>
      <c r="D44" s="113"/>
      <c r="E44" s="107"/>
      <c r="F44" s="113"/>
      <c r="G44" s="107"/>
      <c r="H44" s="113"/>
      <c r="I44" s="107"/>
      <c r="J44" s="113"/>
      <c r="K44" s="116" t="s">
        <v>99</v>
      </c>
    </row>
    <row r="45" spans="2:11" ht="30.75" customHeight="1" thickBot="1" x14ac:dyDescent="0.3">
      <c r="B45" s="111" t="s">
        <v>92</v>
      </c>
      <c r="C45" s="108"/>
      <c r="D45" s="114"/>
      <c r="E45" s="108"/>
      <c r="F45" s="114"/>
      <c r="G45" s="108"/>
      <c r="H45" s="114"/>
      <c r="I45" s="108"/>
      <c r="J45" s="114"/>
      <c r="K45" s="118" t="s">
        <v>100</v>
      </c>
    </row>
    <row r="46" spans="2:11" ht="6.75" customHeight="1" x14ac:dyDescent="0.25">
      <c r="B46" s="119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2:11" ht="21.75" thickBot="1" x14ac:dyDescent="0.4">
      <c r="B47" s="156" t="s">
        <v>102</v>
      </c>
      <c r="C47" s="157"/>
      <c r="D47" s="157"/>
      <c r="E47" s="157"/>
      <c r="F47" s="157"/>
      <c r="G47" s="157"/>
      <c r="H47" s="157"/>
      <c r="I47" s="157"/>
      <c r="J47" s="157"/>
      <c r="K47" s="158"/>
    </row>
    <row r="48" spans="2:11" ht="19.5" customHeight="1" x14ac:dyDescent="0.25">
      <c r="B48" s="109" t="s">
        <v>93</v>
      </c>
      <c r="C48" s="106"/>
      <c r="D48" s="112"/>
      <c r="E48" s="106"/>
      <c r="F48" s="112"/>
      <c r="G48" s="106"/>
      <c r="H48" s="112"/>
      <c r="I48" s="106"/>
      <c r="J48" s="112"/>
      <c r="K48" s="115"/>
    </row>
    <row r="49" spans="1:11" ht="19.5" customHeight="1" thickBot="1" x14ac:dyDescent="0.3">
      <c r="B49" s="111" t="s">
        <v>94</v>
      </c>
      <c r="C49" s="108"/>
      <c r="D49" s="114"/>
      <c r="E49" s="108"/>
      <c r="F49" s="114"/>
      <c r="G49" s="108"/>
      <c r="H49" s="114"/>
      <c r="I49" s="108"/>
      <c r="J49" s="114"/>
      <c r="K49" s="117"/>
    </row>
    <row r="54" spans="1:11" ht="19.5" customHeight="1" x14ac:dyDescent="0.25">
      <c r="A54" s="113"/>
      <c r="B54" s="113"/>
      <c r="C54" s="113" t="s">
        <v>77</v>
      </c>
      <c r="D54" s="113" t="s">
        <v>78</v>
      </c>
      <c r="E54" s="113" t="s">
        <v>79</v>
      </c>
    </row>
    <row r="55" spans="1:11" ht="19.5" customHeight="1" x14ac:dyDescent="0.25">
      <c r="A55" s="113" t="s">
        <v>11</v>
      </c>
      <c r="B55" s="113" t="s">
        <v>80</v>
      </c>
      <c r="C55" s="113">
        <v>0</v>
      </c>
      <c r="D55" s="113">
        <v>0</v>
      </c>
      <c r="E55" s="113">
        <f>C29</f>
        <v>5.8839899999999998</v>
      </c>
    </row>
    <row r="56" spans="1:11" ht="19.5" customHeight="1" x14ac:dyDescent="0.25">
      <c r="A56" s="113"/>
      <c r="B56" s="113" t="s">
        <v>81</v>
      </c>
      <c r="C56" s="113">
        <f>C32</f>
        <v>0</v>
      </c>
      <c r="D56" s="113">
        <f>C28</f>
        <v>0</v>
      </c>
      <c r="E56" s="113">
        <f>C29</f>
        <v>5.8839899999999998</v>
      </c>
    </row>
    <row r="57" spans="1:11" ht="19.5" customHeight="1" x14ac:dyDescent="0.25">
      <c r="A57" s="113"/>
      <c r="B57" s="113" t="s">
        <v>82</v>
      </c>
      <c r="C57" s="113">
        <f>C56</f>
        <v>0</v>
      </c>
      <c r="D57" s="113">
        <f>D56</f>
        <v>0</v>
      </c>
      <c r="E57" s="113">
        <v>0</v>
      </c>
    </row>
    <row r="58" spans="1:11" ht="19.5" customHeight="1" x14ac:dyDescent="0.25">
      <c r="A58" s="113"/>
      <c r="B58" s="113" t="s">
        <v>83</v>
      </c>
      <c r="C58" s="113">
        <f>C57+C33</f>
        <v>0</v>
      </c>
      <c r="D58" s="113">
        <f>D57</f>
        <v>0</v>
      </c>
      <c r="E58" s="113">
        <v>0</v>
      </c>
    </row>
    <row r="59" spans="1:11" ht="19.5" customHeight="1" x14ac:dyDescent="0.25">
      <c r="A59" s="113"/>
      <c r="B59" s="113" t="s">
        <v>84</v>
      </c>
      <c r="C59" s="113">
        <f>C58</f>
        <v>0</v>
      </c>
      <c r="D59" s="113">
        <f>D58</f>
        <v>0</v>
      </c>
      <c r="E59" s="113">
        <f>-C29</f>
        <v>-5.8839899999999998</v>
      </c>
    </row>
    <row r="60" spans="1:11" ht="19.5" customHeight="1" x14ac:dyDescent="0.25">
      <c r="A60" s="113"/>
      <c r="B60" s="113" t="s">
        <v>85</v>
      </c>
      <c r="C60" s="113">
        <f>C34+C59</f>
        <v>0</v>
      </c>
      <c r="D60" s="113">
        <f>C30</f>
        <v>0</v>
      </c>
      <c r="E60" s="113">
        <f>E59</f>
        <v>-5.8839899999999998</v>
      </c>
    </row>
    <row r="61" spans="1:11" ht="19.5" customHeight="1" x14ac:dyDescent="0.25">
      <c r="A61" s="113" t="s">
        <v>12</v>
      </c>
      <c r="B61" s="113" t="s">
        <v>86</v>
      </c>
      <c r="C61" s="113">
        <f>C60</f>
        <v>0</v>
      </c>
      <c r="D61" s="113">
        <f>D60</f>
        <v>0</v>
      </c>
      <c r="E61" s="113">
        <v>0</v>
      </c>
    </row>
    <row r="62" spans="1:11" ht="19.5" customHeight="1" x14ac:dyDescent="0.25">
      <c r="A62" s="113"/>
      <c r="B62" s="113" t="s">
        <v>87</v>
      </c>
      <c r="C62" s="113">
        <f>C61+D25</f>
        <v>86.016806855288536</v>
      </c>
      <c r="D62" s="113">
        <f>D61</f>
        <v>0</v>
      </c>
      <c r="E62" s="113">
        <v>0</v>
      </c>
    </row>
    <row r="63" spans="1:11" ht="19.5" customHeight="1" x14ac:dyDescent="0.25">
      <c r="A63" s="113" t="s">
        <v>13</v>
      </c>
      <c r="B63" s="113" t="s">
        <v>80</v>
      </c>
      <c r="C63" s="113">
        <f>C62</f>
        <v>86.016806855288536</v>
      </c>
      <c r="D63" s="113">
        <f>D62</f>
        <v>0</v>
      </c>
      <c r="E63" s="113">
        <f>E29</f>
        <v>5.8839899999999998</v>
      </c>
    </row>
    <row r="64" spans="1:11" ht="19.5" customHeight="1" x14ac:dyDescent="0.25">
      <c r="A64" s="113"/>
      <c r="B64" s="113" t="s">
        <v>81</v>
      </c>
      <c r="C64" s="113">
        <f>C63+E32</f>
        <v>86.016806855288536</v>
      </c>
      <c r="D64" s="113">
        <f>E28</f>
        <v>0</v>
      </c>
      <c r="E64" s="113">
        <f>E63</f>
        <v>5.8839899999999998</v>
      </c>
    </row>
    <row r="65" spans="1:5" ht="19.5" customHeight="1" x14ac:dyDescent="0.25">
      <c r="A65" s="113"/>
      <c r="B65" s="113" t="s">
        <v>82</v>
      </c>
      <c r="C65" s="113">
        <f>C64</f>
        <v>86.016806855288536</v>
      </c>
      <c r="D65" s="113">
        <f>D64</f>
        <v>0</v>
      </c>
      <c r="E65" s="113">
        <v>0</v>
      </c>
    </row>
    <row r="66" spans="1:5" ht="19.5" customHeight="1" x14ac:dyDescent="0.25">
      <c r="A66" s="113"/>
      <c r="B66" s="113" t="s">
        <v>83</v>
      </c>
      <c r="C66" s="113">
        <f>C65+E33</f>
        <v>86.016806855288536</v>
      </c>
      <c r="D66" s="113">
        <f>D65</f>
        <v>0</v>
      </c>
      <c r="E66" s="113">
        <v>0</v>
      </c>
    </row>
    <row r="67" spans="1:5" ht="19.5" customHeight="1" x14ac:dyDescent="0.25">
      <c r="A67" s="113"/>
      <c r="B67" s="113" t="s">
        <v>84</v>
      </c>
      <c r="C67" s="113">
        <f>C66</f>
        <v>86.016806855288536</v>
      </c>
      <c r="D67" s="113">
        <f>D66</f>
        <v>0</v>
      </c>
      <c r="E67" s="113">
        <f>-E29</f>
        <v>-5.8839899999999998</v>
      </c>
    </row>
    <row r="68" spans="1:5" ht="19.5" customHeight="1" x14ac:dyDescent="0.25">
      <c r="A68" s="113"/>
      <c r="B68" s="113" t="s">
        <v>85</v>
      </c>
      <c r="C68" s="113">
        <f>C67+E34</f>
        <v>86.016806855288536</v>
      </c>
      <c r="D68" s="113">
        <f>E30</f>
        <v>0</v>
      </c>
      <c r="E68" s="113">
        <f>E67</f>
        <v>-5.8839899999999998</v>
      </c>
    </row>
    <row r="69" spans="1:5" ht="19.5" customHeight="1" x14ac:dyDescent="0.25">
      <c r="A69" s="113" t="s">
        <v>14</v>
      </c>
      <c r="B69" s="113" t="s">
        <v>86</v>
      </c>
      <c r="C69" s="113">
        <f>C68</f>
        <v>86.016806855288536</v>
      </c>
      <c r="D69" s="113">
        <f>D68</f>
        <v>0</v>
      </c>
      <c r="E69" s="113">
        <v>0</v>
      </c>
    </row>
    <row r="70" spans="1:5" ht="19.5" customHeight="1" x14ac:dyDescent="0.25">
      <c r="A70" s="113"/>
      <c r="B70" s="113" t="s">
        <v>87</v>
      </c>
      <c r="C70" s="113">
        <f>C69+F25</f>
        <v>114.6838398192954</v>
      </c>
      <c r="D70" s="113">
        <f>D69</f>
        <v>0</v>
      </c>
      <c r="E70" s="113">
        <v>0</v>
      </c>
    </row>
    <row r="71" spans="1:5" ht="19.5" customHeight="1" x14ac:dyDescent="0.25">
      <c r="A71" s="113" t="s">
        <v>15</v>
      </c>
      <c r="B71" s="113" t="s">
        <v>80</v>
      </c>
      <c r="C71" s="113">
        <f>C70</f>
        <v>114.6838398192954</v>
      </c>
      <c r="D71" s="113">
        <f>D70</f>
        <v>0</v>
      </c>
      <c r="E71" s="113">
        <f>G29</f>
        <v>5.8839899999999998</v>
      </c>
    </row>
    <row r="72" spans="1:5" ht="19.5" customHeight="1" x14ac:dyDescent="0.25">
      <c r="A72" s="113"/>
      <c r="B72" s="113" t="s">
        <v>81</v>
      </c>
      <c r="C72" s="113">
        <f>C71+G32</f>
        <v>114.6838398192954</v>
      </c>
      <c r="D72" s="113">
        <f>G28</f>
        <v>0</v>
      </c>
      <c r="E72" s="113">
        <f>G29</f>
        <v>5.8839899999999998</v>
      </c>
    </row>
    <row r="73" spans="1:5" ht="19.5" customHeight="1" x14ac:dyDescent="0.25">
      <c r="A73" s="113"/>
      <c r="B73" s="113" t="s">
        <v>82</v>
      </c>
      <c r="C73" s="113">
        <f>C72</f>
        <v>114.6838398192954</v>
      </c>
      <c r="D73" s="113">
        <f>D72</f>
        <v>0</v>
      </c>
      <c r="E73" s="113">
        <v>0</v>
      </c>
    </row>
    <row r="74" spans="1:5" ht="19.5" customHeight="1" x14ac:dyDescent="0.25">
      <c r="A74" s="113"/>
      <c r="B74" s="113" t="s">
        <v>83</v>
      </c>
      <c r="C74" s="113">
        <f>C73+0</f>
        <v>114.6838398192954</v>
      </c>
      <c r="D74" s="113">
        <f>D73</f>
        <v>0</v>
      </c>
      <c r="E74" s="113">
        <v>0</v>
      </c>
    </row>
    <row r="75" spans="1:5" ht="19.5" customHeight="1" x14ac:dyDescent="0.25">
      <c r="A75" s="113"/>
      <c r="B75" s="113" t="s">
        <v>84</v>
      </c>
      <c r="C75" s="113">
        <f>C74</f>
        <v>114.6838398192954</v>
      </c>
      <c r="D75" s="113">
        <f>D74</f>
        <v>0</v>
      </c>
      <c r="E75" s="113">
        <f>-G29</f>
        <v>-5.8839899999999998</v>
      </c>
    </row>
    <row r="76" spans="1:5" ht="19.5" customHeight="1" x14ac:dyDescent="0.25">
      <c r="A76" s="113"/>
      <c r="B76" s="113" t="s">
        <v>85</v>
      </c>
      <c r="C76" s="113">
        <f>C75+G34</f>
        <v>114.6838398192954</v>
      </c>
      <c r="D76" s="113">
        <f>G30</f>
        <v>0</v>
      </c>
      <c r="E76" s="113">
        <f>-G29</f>
        <v>-5.8839899999999998</v>
      </c>
    </row>
    <row r="77" spans="1:5" ht="19.5" customHeight="1" x14ac:dyDescent="0.25">
      <c r="A77" s="113" t="s">
        <v>16</v>
      </c>
      <c r="B77" s="113" t="s">
        <v>86</v>
      </c>
      <c r="C77" s="113">
        <f>C76</f>
        <v>114.6838398192954</v>
      </c>
      <c r="D77" s="113">
        <f>D76</f>
        <v>0</v>
      </c>
      <c r="E77" s="113">
        <v>0</v>
      </c>
    </row>
    <row r="78" spans="1:5" ht="19.5" customHeight="1" x14ac:dyDescent="0.25">
      <c r="A78" s="113"/>
      <c r="B78" s="113" t="s">
        <v>87</v>
      </c>
      <c r="C78" s="113">
        <f>C77+H25</f>
        <v>143.35087278330226</v>
      </c>
      <c r="D78" s="113">
        <f>D77</f>
        <v>0</v>
      </c>
      <c r="E78" s="113">
        <v>0</v>
      </c>
    </row>
    <row r="79" spans="1:5" ht="19.5" customHeight="1" x14ac:dyDescent="0.25">
      <c r="A79" s="113" t="s">
        <v>17</v>
      </c>
      <c r="B79" s="113" t="s">
        <v>80</v>
      </c>
      <c r="C79" s="113">
        <f>C78</f>
        <v>143.35087278330226</v>
      </c>
      <c r="D79" s="113">
        <f>D78</f>
        <v>0</v>
      </c>
      <c r="E79" s="113">
        <f>I29</f>
        <v>5.8839899999999998</v>
      </c>
    </row>
    <row r="80" spans="1:5" ht="19.5" customHeight="1" x14ac:dyDescent="0.25">
      <c r="A80" s="113"/>
      <c r="B80" s="113" t="s">
        <v>81</v>
      </c>
      <c r="C80" s="113">
        <f>C79+I32</f>
        <v>143.35087278330226</v>
      </c>
      <c r="D80" s="113">
        <f>I28</f>
        <v>0</v>
      </c>
      <c r="E80" s="113">
        <f>E79</f>
        <v>5.8839899999999998</v>
      </c>
    </row>
    <row r="81" spans="1:5" ht="19.5" customHeight="1" x14ac:dyDescent="0.25">
      <c r="A81" s="113"/>
      <c r="B81" s="113" t="s">
        <v>82</v>
      </c>
      <c r="C81" s="113">
        <f t="shared" ref="C81:D83" si="0">C80</f>
        <v>143.35087278330226</v>
      </c>
      <c r="D81" s="113">
        <f t="shared" si="0"/>
        <v>0</v>
      </c>
      <c r="E81" s="113">
        <v>0</v>
      </c>
    </row>
    <row r="82" spans="1:5" ht="19.5" customHeight="1" x14ac:dyDescent="0.25">
      <c r="A82" s="113"/>
      <c r="B82" s="113" t="s">
        <v>83</v>
      </c>
      <c r="C82" s="113">
        <f t="shared" si="0"/>
        <v>143.35087278330226</v>
      </c>
      <c r="D82" s="113">
        <f t="shared" si="0"/>
        <v>0</v>
      </c>
      <c r="E82" s="113">
        <v>0</v>
      </c>
    </row>
    <row r="83" spans="1:5" ht="19.5" customHeight="1" x14ac:dyDescent="0.25">
      <c r="A83" s="113"/>
      <c r="B83" s="113" t="s">
        <v>84</v>
      </c>
      <c r="C83" s="113">
        <f t="shared" si="0"/>
        <v>143.35087278330226</v>
      </c>
      <c r="D83" s="113">
        <f t="shared" si="0"/>
        <v>0</v>
      </c>
      <c r="E83" s="113">
        <f>-I29</f>
        <v>-5.8839899999999998</v>
      </c>
    </row>
    <row r="84" spans="1:5" ht="19.5" customHeight="1" x14ac:dyDescent="0.25">
      <c r="A84" s="113"/>
      <c r="B84" s="113" t="s">
        <v>85</v>
      </c>
      <c r="C84" s="113">
        <f>C83+I34</f>
        <v>143.35087278330226</v>
      </c>
      <c r="D84" s="113">
        <f>I30</f>
        <v>0</v>
      </c>
      <c r="E84" s="113">
        <f>E83</f>
        <v>-5.8839899999999998</v>
      </c>
    </row>
    <row r="85" spans="1:5" ht="19.5" customHeight="1" x14ac:dyDescent="0.25">
      <c r="A85" s="113" t="s">
        <v>18</v>
      </c>
      <c r="B85" s="113" t="s">
        <v>86</v>
      </c>
      <c r="C85" s="113">
        <f>C84</f>
        <v>143.35087278330226</v>
      </c>
      <c r="D85" s="113">
        <f>D84</f>
        <v>0</v>
      </c>
      <c r="E85" s="113">
        <v>0</v>
      </c>
    </row>
    <row r="86" spans="1:5" ht="19.5" customHeight="1" x14ac:dyDescent="0.25">
      <c r="A86" s="113"/>
      <c r="B86" s="113" t="s">
        <v>87</v>
      </c>
      <c r="C86" s="113">
        <f>C85+J25</f>
        <v>172.01790574730913</v>
      </c>
      <c r="D86" s="113">
        <f>D85</f>
        <v>0</v>
      </c>
      <c r="E86" s="113">
        <f>E85</f>
        <v>0</v>
      </c>
    </row>
  </sheetData>
  <mergeCells count="20">
    <mergeCell ref="K21:Q21"/>
    <mergeCell ref="B22:I22"/>
    <mergeCell ref="B40:K40"/>
    <mergeCell ref="B47:K47"/>
    <mergeCell ref="K15:Q15"/>
    <mergeCell ref="K16:Q16"/>
    <mergeCell ref="K17:Q17"/>
    <mergeCell ref="K18:Q18"/>
    <mergeCell ref="K19:Q19"/>
    <mergeCell ref="K20:Q20"/>
    <mergeCell ref="B2:E2"/>
    <mergeCell ref="B4:I17"/>
    <mergeCell ref="T4:V4"/>
    <mergeCell ref="N6:Q6"/>
    <mergeCell ref="T6:V6"/>
    <mergeCell ref="P7:Q7"/>
    <mergeCell ref="N8:Q8"/>
    <mergeCell ref="N9:Q9"/>
    <mergeCell ref="N10:Q10"/>
    <mergeCell ref="N13:Q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zoomScale="85" zoomScaleNormal="85" workbookViewId="0">
      <selection activeCell="O2" sqref="O2"/>
    </sheetView>
  </sheetViews>
  <sheetFormatPr defaultRowHeight="19.5" customHeight="1" x14ac:dyDescent="0.25"/>
  <cols>
    <col min="1" max="1" width="9.140625" style="5"/>
    <col min="2" max="2" width="29.28515625" style="5" customWidth="1"/>
    <col min="3" max="4" width="9.28515625" style="5" customWidth="1"/>
    <col min="5" max="5" width="12.5703125" style="5" customWidth="1"/>
    <col min="6" max="10" width="9.28515625" style="5" customWidth="1"/>
    <col min="11" max="11" width="49.28515625" style="5" customWidth="1"/>
    <col min="12" max="12" width="12.5703125" style="48" customWidth="1"/>
    <col min="13" max="13" width="9.28515625" style="5" customWidth="1"/>
    <col min="14" max="14" width="11.85546875" style="5" customWidth="1"/>
    <col min="15" max="15" width="8.5703125" style="5" customWidth="1"/>
    <col min="16" max="16" width="7.7109375" style="5" customWidth="1"/>
    <col min="17" max="17" width="15.7109375" style="5" customWidth="1"/>
    <col min="18" max="18" width="20.7109375" style="5" customWidth="1"/>
    <col min="19" max="19" width="10.42578125" style="5" customWidth="1"/>
    <col min="20" max="20" width="3.140625" style="5" customWidth="1"/>
    <col min="21" max="21" width="5.5703125" style="5" customWidth="1"/>
    <col min="22" max="22" width="3.140625" style="5" customWidth="1"/>
    <col min="23" max="23" width="5.5703125" style="5" customWidth="1"/>
    <col min="24" max="24" width="7.5703125" style="5" customWidth="1"/>
    <col min="25" max="25" width="6.42578125" style="5" customWidth="1"/>
    <col min="26" max="16384" width="9.140625" style="5"/>
  </cols>
  <sheetData>
    <row r="1" spans="1:25" ht="19.5" customHeight="1" thickBot="1" x14ac:dyDescent="0.3"/>
    <row r="2" spans="1:25" ht="38.25" customHeight="1" thickBot="1" x14ac:dyDescent="0.55000000000000004">
      <c r="A2" s="18"/>
      <c r="B2" s="132" t="s">
        <v>28</v>
      </c>
      <c r="C2" s="133"/>
      <c r="D2" s="133"/>
      <c r="E2" s="134"/>
      <c r="P2" s="66"/>
      <c r="S2" s="65"/>
    </row>
    <row r="3" spans="1:25" ht="19.5" customHeight="1" thickBot="1" x14ac:dyDescent="0.3">
      <c r="K3" s="19"/>
      <c r="L3" s="4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9.5" customHeight="1" x14ac:dyDescent="0.25">
      <c r="B4" s="135"/>
      <c r="C4" s="136"/>
      <c r="D4" s="136"/>
      <c r="E4" s="136"/>
      <c r="F4" s="136"/>
      <c r="G4" s="136"/>
      <c r="H4" s="136"/>
      <c r="I4" s="137"/>
      <c r="K4" s="8" t="s">
        <v>1</v>
      </c>
      <c r="L4" s="78">
        <v>1</v>
      </c>
      <c r="M4" s="79"/>
      <c r="N4" s="77"/>
      <c r="O4" s="6"/>
      <c r="P4" s="7"/>
      <c r="Q4" s="67"/>
      <c r="R4" s="73" t="s">
        <v>33</v>
      </c>
      <c r="S4" s="130">
        <f>38/12</f>
        <v>3.1666666666666665</v>
      </c>
      <c r="T4" s="164"/>
      <c r="U4" s="164"/>
      <c r="V4" s="165"/>
      <c r="W4" s="19"/>
      <c r="X4" s="19"/>
      <c r="Y4" s="19"/>
    </row>
    <row r="5" spans="1:25" ht="19.5" customHeight="1" x14ac:dyDescent="0.25">
      <c r="B5" s="138"/>
      <c r="C5" s="139"/>
      <c r="D5" s="139"/>
      <c r="E5" s="139"/>
      <c r="F5" s="139"/>
      <c r="G5" s="139"/>
      <c r="H5" s="139"/>
      <c r="I5" s="140"/>
      <c r="K5" s="9" t="s">
        <v>37</v>
      </c>
      <c r="L5" s="80">
        <v>700</v>
      </c>
      <c r="M5" s="69" t="s">
        <v>32</v>
      </c>
      <c r="N5" s="68">
        <f>CONVERT(L5,"lbm","kg")</f>
        <v>317.51465899999999</v>
      </c>
      <c r="O5" s="69" t="s">
        <v>74</v>
      </c>
      <c r="P5" s="68">
        <f>CONVERT(L5,"lbf","N")</f>
        <v>3113.7551306823498</v>
      </c>
      <c r="Q5" s="69" t="s">
        <v>2</v>
      </c>
      <c r="R5" s="70" t="s">
        <v>20</v>
      </c>
      <c r="S5" s="2">
        <v>18</v>
      </c>
      <c r="T5" s="3" t="s">
        <v>6</v>
      </c>
      <c r="U5" s="4">
        <f>S5 * 0.0254</f>
        <v>0.4572</v>
      </c>
      <c r="V5" s="12" t="s">
        <v>8</v>
      </c>
      <c r="W5" s="19"/>
      <c r="X5" s="19"/>
      <c r="Y5" s="19"/>
    </row>
    <row r="6" spans="1:25" ht="19.5" customHeight="1" x14ac:dyDescent="0.25">
      <c r="B6" s="138"/>
      <c r="C6" s="139"/>
      <c r="D6" s="139"/>
      <c r="E6" s="139"/>
      <c r="F6" s="139"/>
      <c r="G6" s="139"/>
      <c r="H6" s="139"/>
      <c r="I6" s="140"/>
      <c r="K6" s="9" t="s">
        <v>38</v>
      </c>
      <c r="L6" s="80">
        <f>L4*P5</f>
        <v>3113.7551306823498</v>
      </c>
      <c r="M6" s="69" t="s">
        <v>2</v>
      </c>
      <c r="N6" s="150" t="s">
        <v>70</v>
      </c>
      <c r="O6" s="151"/>
      <c r="P6" s="151"/>
      <c r="Q6" s="152"/>
      <c r="R6" s="71" t="s">
        <v>36</v>
      </c>
      <c r="S6" s="129">
        <v>9.8066499999999994</v>
      </c>
      <c r="T6" s="169" t="s">
        <v>73</v>
      </c>
      <c r="U6" s="169"/>
      <c r="V6" s="170"/>
      <c r="W6" s="19"/>
      <c r="X6" s="19"/>
      <c r="Y6" s="19"/>
    </row>
    <row r="7" spans="1:25" ht="19.5" customHeight="1" x14ac:dyDescent="0.25">
      <c r="B7" s="138"/>
      <c r="C7" s="139"/>
      <c r="D7" s="139"/>
      <c r="E7" s="139"/>
      <c r="F7" s="139"/>
      <c r="G7" s="139"/>
      <c r="H7" s="139"/>
      <c r="I7" s="140"/>
      <c r="K7" s="9" t="s">
        <v>39</v>
      </c>
      <c r="L7" s="80">
        <f>L6*U5/2</f>
        <v>711.80442287398512</v>
      </c>
      <c r="M7" s="69" t="s">
        <v>30</v>
      </c>
      <c r="N7" s="68">
        <f>(L7/4.45)*39.37</f>
        <v>6297.4696918087175</v>
      </c>
      <c r="O7" s="69" t="s">
        <v>31</v>
      </c>
      <c r="P7" s="150" t="s">
        <v>71</v>
      </c>
      <c r="Q7" s="152"/>
      <c r="R7" s="72"/>
      <c r="S7" s="13"/>
      <c r="T7" s="1"/>
      <c r="U7" s="1"/>
      <c r="V7" s="14"/>
      <c r="W7" s="19"/>
      <c r="X7" s="19"/>
      <c r="Y7" s="19"/>
    </row>
    <row r="8" spans="1:25" ht="19.5" customHeight="1" x14ac:dyDescent="0.25">
      <c r="B8" s="138"/>
      <c r="C8" s="139"/>
      <c r="D8" s="139"/>
      <c r="E8" s="139"/>
      <c r="F8" s="139"/>
      <c r="G8" s="139"/>
      <c r="H8" s="139"/>
      <c r="I8" s="140"/>
      <c r="K8" s="9" t="s">
        <v>40</v>
      </c>
      <c r="L8" s="80">
        <f>N7/S4</f>
        <v>1988.6746395185426</v>
      </c>
      <c r="M8" s="69" t="s">
        <v>31</v>
      </c>
      <c r="N8" s="150" t="s">
        <v>72</v>
      </c>
      <c r="O8" s="151"/>
      <c r="P8" s="151"/>
      <c r="Q8" s="152"/>
      <c r="R8" s="72"/>
      <c r="S8" s="13"/>
      <c r="T8" s="1"/>
      <c r="U8" s="1"/>
      <c r="V8" s="14"/>
      <c r="W8" s="19"/>
      <c r="X8" s="19"/>
      <c r="Y8" s="19"/>
    </row>
    <row r="9" spans="1:25" ht="19.5" customHeight="1" x14ac:dyDescent="0.25">
      <c r="B9" s="138"/>
      <c r="C9" s="139"/>
      <c r="D9" s="139"/>
      <c r="E9" s="139"/>
      <c r="F9" s="139"/>
      <c r="G9" s="139"/>
      <c r="H9" s="139"/>
      <c r="I9" s="140"/>
      <c r="K9" s="9" t="s">
        <v>41</v>
      </c>
      <c r="L9" s="81">
        <v>3000</v>
      </c>
      <c r="M9" s="82" t="s">
        <v>34</v>
      </c>
      <c r="N9" s="150" t="s">
        <v>42</v>
      </c>
      <c r="O9" s="151"/>
      <c r="P9" s="151"/>
      <c r="Q9" s="152"/>
      <c r="R9" s="72"/>
      <c r="S9" s="13"/>
      <c r="T9" s="1"/>
      <c r="U9" s="1"/>
      <c r="V9" s="14"/>
      <c r="W9" s="19"/>
      <c r="X9" s="19"/>
      <c r="Y9" s="19"/>
    </row>
    <row r="10" spans="1:25" ht="19.5" customHeight="1" x14ac:dyDescent="0.25">
      <c r="B10" s="138"/>
      <c r="C10" s="139"/>
      <c r="D10" s="139"/>
      <c r="E10" s="139"/>
      <c r="F10" s="139"/>
      <c r="G10" s="139"/>
      <c r="H10" s="139"/>
      <c r="I10" s="140"/>
      <c r="K10" s="9" t="s">
        <v>5</v>
      </c>
      <c r="L10" s="80">
        <f>L9/S4</f>
        <v>947.36842105263167</v>
      </c>
      <c r="M10" s="69" t="s">
        <v>34</v>
      </c>
      <c r="N10" s="150" t="s">
        <v>76</v>
      </c>
      <c r="O10" s="151"/>
      <c r="P10" s="151"/>
      <c r="Q10" s="152"/>
      <c r="R10" s="72"/>
      <c r="S10" s="13"/>
      <c r="T10" s="1"/>
      <c r="U10" s="1"/>
      <c r="V10" s="14"/>
      <c r="W10" s="19"/>
      <c r="X10" s="19"/>
      <c r="Y10" s="19"/>
    </row>
    <row r="11" spans="1:25" ht="19.5" customHeight="1" x14ac:dyDescent="0.25">
      <c r="B11" s="138"/>
      <c r="C11" s="139"/>
      <c r="D11" s="139"/>
      <c r="E11" s="139"/>
      <c r="F11" s="139"/>
      <c r="G11" s="139"/>
      <c r="H11" s="139"/>
      <c r="I11" s="140"/>
      <c r="K11" s="9" t="s">
        <v>35</v>
      </c>
      <c r="L11" s="80">
        <f>(PI()*S5*L10/12)*(60/5280)</f>
        <v>50.731460315146187</v>
      </c>
      <c r="M11" s="69" t="s">
        <v>3</v>
      </c>
      <c r="N11" s="75"/>
      <c r="O11" s="10"/>
      <c r="P11" s="10"/>
      <c r="Q11" s="76"/>
      <c r="R11" s="72"/>
      <c r="S11" s="13"/>
      <c r="T11" s="1"/>
      <c r="U11" s="1"/>
      <c r="V11" s="14"/>
      <c r="W11" s="19"/>
      <c r="X11" s="19"/>
      <c r="Y11" s="19"/>
    </row>
    <row r="12" spans="1:25" ht="19.5" customHeight="1" x14ac:dyDescent="0.25">
      <c r="B12" s="138"/>
      <c r="C12" s="139"/>
      <c r="D12" s="139"/>
      <c r="E12" s="139"/>
      <c r="F12" s="139"/>
      <c r="G12" s="139"/>
      <c r="H12" s="139"/>
      <c r="I12" s="140"/>
      <c r="K12" s="46" t="s">
        <v>95</v>
      </c>
      <c r="L12" s="80">
        <v>50</v>
      </c>
      <c r="M12" s="69" t="s">
        <v>3</v>
      </c>
      <c r="N12" s="68">
        <f>CONVERT(L12,"mi","km")</f>
        <v>80.467200000000005</v>
      </c>
      <c r="O12" s="69" t="s">
        <v>4</v>
      </c>
      <c r="P12" s="68">
        <f>(N12*1000)/(60*60)</f>
        <v>22.352000000000004</v>
      </c>
      <c r="Q12" s="69" t="s">
        <v>7</v>
      </c>
      <c r="R12" s="72"/>
      <c r="S12" s="13"/>
      <c r="T12" s="1"/>
      <c r="U12" s="1"/>
      <c r="V12" s="14"/>
      <c r="W12" s="19"/>
      <c r="X12" s="19"/>
      <c r="Y12" s="19"/>
    </row>
    <row r="13" spans="1:25" ht="19.5" customHeight="1" thickBot="1" x14ac:dyDescent="0.3">
      <c r="B13" s="138"/>
      <c r="C13" s="139"/>
      <c r="D13" s="139"/>
      <c r="E13" s="139"/>
      <c r="F13" s="139"/>
      <c r="G13" s="139"/>
      <c r="H13" s="139"/>
      <c r="I13" s="140"/>
      <c r="K13" s="47" t="s">
        <v>19</v>
      </c>
      <c r="L13" s="83">
        <f>L4*S6</f>
        <v>9.8066499999999994</v>
      </c>
      <c r="M13" s="84" t="s">
        <v>73</v>
      </c>
      <c r="N13" s="171" t="s">
        <v>75</v>
      </c>
      <c r="O13" s="172"/>
      <c r="P13" s="172"/>
      <c r="Q13" s="173"/>
      <c r="R13" s="74"/>
      <c r="S13" s="15"/>
      <c r="T13" s="16"/>
      <c r="U13" s="16"/>
      <c r="V13" s="17"/>
      <c r="W13" s="19"/>
      <c r="X13" s="19"/>
      <c r="Y13" s="19"/>
    </row>
    <row r="14" spans="1:25" ht="19.5" customHeight="1" thickBot="1" x14ac:dyDescent="0.3">
      <c r="B14" s="138"/>
      <c r="C14" s="139"/>
      <c r="D14" s="139"/>
      <c r="E14" s="139"/>
      <c r="F14" s="139"/>
      <c r="G14" s="139"/>
      <c r="H14" s="139"/>
      <c r="I14" s="140"/>
    </row>
    <row r="15" spans="1:25" ht="19.5" customHeight="1" thickBot="1" x14ac:dyDescent="0.35">
      <c r="B15" s="138"/>
      <c r="C15" s="139"/>
      <c r="D15" s="139"/>
      <c r="E15" s="139"/>
      <c r="F15" s="139"/>
      <c r="G15" s="139"/>
      <c r="H15" s="139"/>
      <c r="I15" s="140"/>
      <c r="K15" s="153" t="s">
        <v>69</v>
      </c>
      <c r="L15" s="154"/>
      <c r="M15" s="154"/>
      <c r="N15" s="154"/>
      <c r="O15" s="154"/>
      <c r="P15" s="154"/>
      <c r="Q15" s="155"/>
    </row>
    <row r="16" spans="1:25" ht="19.5" customHeight="1" x14ac:dyDescent="0.25">
      <c r="B16" s="138"/>
      <c r="C16" s="139"/>
      <c r="D16" s="139"/>
      <c r="E16" s="139"/>
      <c r="F16" s="139"/>
      <c r="G16" s="139"/>
      <c r="H16" s="139"/>
      <c r="I16" s="140"/>
      <c r="K16" s="144" t="s">
        <v>60</v>
      </c>
      <c r="L16" s="145"/>
      <c r="M16" s="145"/>
      <c r="N16" s="145"/>
      <c r="O16" s="145"/>
      <c r="P16" s="145"/>
      <c r="Q16" s="146"/>
    </row>
    <row r="17" spans="2:17" ht="19.5" customHeight="1" thickBot="1" x14ac:dyDescent="0.3">
      <c r="B17" s="141"/>
      <c r="C17" s="142"/>
      <c r="D17" s="142"/>
      <c r="E17" s="142"/>
      <c r="F17" s="142"/>
      <c r="G17" s="142"/>
      <c r="H17" s="142"/>
      <c r="I17" s="143"/>
      <c r="K17" s="147" t="s">
        <v>61</v>
      </c>
      <c r="L17" s="148"/>
      <c r="M17" s="148"/>
      <c r="N17" s="148"/>
      <c r="O17" s="148"/>
      <c r="P17" s="148"/>
      <c r="Q17" s="149"/>
    </row>
    <row r="18" spans="2:17" ht="19.5" customHeight="1" x14ac:dyDescent="0.25">
      <c r="K18" s="144" t="s">
        <v>62</v>
      </c>
      <c r="L18" s="145"/>
      <c r="M18" s="145"/>
      <c r="N18" s="145"/>
      <c r="O18" s="145"/>
      <c r="P18" s="145"/>
      <c r="Q18" s="146"/>
    </row>
    <row r="19" spans="2:17" ht="19.5" customHeight="1" x14ac:dyDescent="0.25">
      <c r="K19" s="144" t="s">
        <v>63</v>
      </c>
      <c r="L19" s="145"/>
      <c r="M19" s="145"/>
      <c r="N19" s="145"/>
      <c r="O19" s="145"/>
      <c r="P19" s="145"/>
      <c r="Q19" s="146"/>
    </row>
    <row r="20" spans="2:17" ht="19.5" customHeight="1" x14ac:dyDescent="0.25">
      <c r="K20" s="144" t="s">
        <v>27</v>
      </c>
      <c r="L20" s="145"/>
      <c r="M20" s="145"/>
      <c r="N20" s="145"/>
      <c r="O20" s="145"/>
      <c r="P20" s="145"/>
      <c r="Q20" s="146"/>
    </row>
    <row r="21" spans="2:17" ht="19.5" customHeight="1" thickBot="1" x14ac:dyDescent="0.3">
      <c r="K21" s="166" t="s">
        <v>29</v>
      </c>
      <c r="L21" s="167"/>
      <c r="M21" s="167"/>
      <c r="N21" s="167"/>
      <c r="O21" s="167"/>
      <c r="P21" s="167"/>
      <c r="Q21" s="168"/>
    </row>
    <row r="22" spans="2:17" ht="19.5" customHeight="1" x14ac:dyDescent="0.35">
      <c r="B22" s="162" t="s">
        <v>64</v>
      </c>
      <c r="C22" s="163"/>
      <c r="D22" s="163"/>
      <c r="E22" s="163"/>
      <c r="F22" s="163"/>
      <c r="G22" s="163"/>
      <c r="H22" s="163"/>
      <c r="I22" s="163"/>
      <c r="K22" s="20"/>
      <c r="L22" s="50"/>
      <c r="M22" s="20"/>
      <c r="N22" s="20"/>
      <c r="O22" s="20"/>
      <c r="P22" s="20"/>
      <c r="Q22" s="20"/>
    </row>
    <row r="23" spans="2:17" ht="19.5" customHeight="1" thickBot="1" x14ac:dyDescent="0.3"/>
    <row r="24" spans="2:17" ht="19.5" customHeight="1" thickBot="1" x14ac:dyDescent="0.4">
      <c r="B24" s="43" t="s">
        <v>0</v>
      </c>
      <c r="C24" s="44" t="s">
        <v>11</v>
      </c>
      <c r="D24" s="21" t="s">
        <v>12</v>
      </c>
      <c r="E24" s="22" t="s">
        <v>13</v>
      </c>
      <c r="F24" s="23" t="s">
        <v>14</v>
      </c>
      <c r="G24" s="24" t="s">
        <v>15</v>
      </c>
      <c r="H24" s="23" t="s">
        <v>16</v>
      </c>
      <c r="I24" s="24" t="s">
        <v>17</v>
      </c>
      <c r="J24" s="25" t="s">
        <v>18</v>
      </c>
      <c r="K24" s="96" t="s">
        <v>67</v>
      </c>
      <c r="L24" s="51">
        <f>SUM(C25:J25)</f>
        <v>452.01790574730916</v>
      </c>
    </row>
    <row r="25" spans="2:17" ht="19.5" customHeight="1" thickBot="1" x14ac:dyDescent="0.4">
      <c r="B25" s="91" t="s">
        <v>10</v>
      </c>
      <c r="C25" s="98">
        <v>100</v>
      </c>
      <c r="D25" s="33">
        <f>PI()*D26</f>
        <v>86.016806855288536</v>
      </c>
      <c r="E25" s="34">
        <v>100</v>
      </c>
      <c r="F25" s="35">
        <f>PI()*F26</f>
        <v>28.667032964006861</v>
      </c>
      <c r="G25" s="36">
        <v>40</v>
      </c>
      <c r="H25" s="35">
        <f>PI()*H26</f>
        <v>28.667032964006861</v>
      </c>
      <c r="I25" s="36">
        <v>40</v>
      </c>
      <c r="J25" s="37">
        <f>PI()*J26</f>
        <v>28.667032964006861</v>
      </c>
      <c r="K25" s="45" t="s">
        <v>68</v>
      </c>
      <c r="L25" s="52">
        <f>SUM(C38:J38)</f>
        <v>0</v>
      </c>
    </row>
    <row r="26" spans="2:17" ht="19.5" customHeight="1" thickBot="1" x14ac:dyDescent="0.3">
      <c r="B26" s="92" t="s">
        <v>9</v>
      </c>
      <c r="C26" s="99"/>
      <c r="D26" s="38">
        <v>27.38</v>
      </c>
      <c r="E26" s="39"/>
      <c r="F26" s="40">
        <f>(18.25/2)</f>
        <v>9.125</v>
      </c>
      <c r="G26" s="41"/>
      <c r="H26" s="40">
        <f>F26</f>
        <v>9.125</v>
      </c>
      <c r="I26" s="41"/>
      <c r="J26" s="42">
        <f>F26</f>
        <v>9.125</v>
      </c>
      <c r="K26" s="122" t="s">
        <v>43</v>
      </c>
    </row>
    <row r="27" spans="2:17" ht="19.5" customHeight="1" x14ac:dyDescent="0.25">
      <c r="B27" s="93" t="s">
        <v>49</v>
      </c>
      <c r="C27" s="125">
        <v>0</v>
      </c>
      <c r="D27" s="29"/>
      <c r="E27" s="126"/>
      <c r="F27" s="29"/>
      <c r="G27" s="126"/>
      <c r="H27" s="29"/>
      <c r="I27" s="126"/>
      <c r="J27" s="30"/>
      <c r="K27" s="123" t="s">
        <v>44</v>
      </c>
    </row>
    <row r="28" spans="2:17" ht="19.5" customHeight="1" x14ac:dyDescent="0.25">
      <c r="B28" s="94" t="s">
        <v>53</v>
      </c>
      <c r="C28" s="88"/>
      <c r="D28" s="105"/>
      <c r="E28" s="90"/>
      <c r="F28" s="26"/>
      <c r="G28" s="90"/>
      <c r="H28" s="26"/>
      <c r="I28" s="90"/>
      <c r="J28" s="27"/>
      <c r="K28" s="123" t="s">
        <v>46</v>
      </c>
    </row>
    <row r="29" spans="2:17" ht="19.5" customHeight="1" x14ac:dyDescent="0.25">
      <c r="B29" s="94" t="s">
        <v>50</v>
      </c>
      <c r="C29" s="100">
        <f>L13</f>
        <v>9.8066499999999994</v>
      </c>
      <c r="D29" s="26"/>
      <c r="E29" s="26">
        <f>C29</f>
        <v>9.8066499999999994</v>
      </c>
      <c r="F29" s="26"/>
      <c r="G29" s="26">
        <f>E29</f>
        <v>9.8066499999999994</v>
      </c>
      <c r="H29" s="26"/>
      <c r="I29" s="26">
        <f>G29</f>
        <v>9.8066499999999994</v>
      </c>
      <c r="J29" s="27"/>
      <c r="K29" s="123" t="s">
        <v>47</v>
      </c>
    </row>
    <row r="30" spans="2:17" ht="19.5" customHeight="1" x14ac:dyDescent="0.25">
      <c r="B30" s="94" t="s">
        <v>51</v>
      </c>
      <c r="C30" s="88"/>
      <c r="D30" s="26"/>
      <c r="E30" s="85"/>
      <c r="F30" s="26"/>
      <c r="G30" s="85"/>
      <c r="H30" s="26"/>
      <c r="I30" s="85"/>
      <c r="J30" s="27"/>
      <c r="K30" s="123" t="s">
        <v>45</v>
      </c>
    </row>
    <row r="31" spans="2:17" ht="19.5" customHeight="1" thickBot="1" x14ac:dyDescent="0.3">
      <c r="B31" s="92" t="s">
        <v>52</v>
      </c>
      <c r="C31" s="101"/>
      <c r="D31" s="85"/>
      <c r="E31" s="28"/>
      <c r="F31" s="85"/>
      <c r="G31" s="28"/>
      <c r="H31" s="85"/>
      <c r="I31" s="28"/>
      <c r="J31" s="127"/>
      <c r="K31" s="124" t="s">
        <v>48</v>
      </c>
    </row>
    <row r="32" spans="2:17" ht="19.5" customHeight="1" x14ac:dyDescent="0.25">
      <c r="B32" s="53" t="s">
        <v>57</v>
      </c>
      <c r="C32" s="86"/>
      <c r="D32" s="29"/>
      <c r="E32" s="86"/>
      <c r="F32" s="29"/>
      <c r="G32" s="86"/>
      <c r="H32" s="29"/>
      <c r="I32" s="86"/>
      <c r="J32" s="30"/>
      <c r="K32" s="56" t="s">
        <v>21</v>
      </c>
    </row>
    <row r="33" spans="2:11" ht="19.5" customHeight="1" x14ac:dyDescent="0.25">
      <c r="B33" s="54" t="s">
        <v>58</v>
      </c>
      <c r="C33" s="88"/>
      <c r="D33" s="26"/>
      <c r="E33" s="88"/>
      <c r="F33" s="26"/>
      <c r="G33" s="88"/>
      <c r="H33" s="26"/>
      <c r="I33" s="88"/>
      <c r="J33" s="27"/>
      <c r="K33" s="57" t="s">
        <v>22</v>
      </c>
    </row>
    <row r="34" spans="2:11" ht="19.5" customHeight="1" thickBot="1" x14ac:dyDescent="0.3">
      <c r="B34" s="55" t="s">
        <v>59</v>
      </c>
      <c r="C34" s="87"/>
      <c r="D34" s="31"/>
      <c r="E34" s="87"/>
      <c r="F34" s="31"/>
      <c r="G34" s="87"/>
      <c r="H34" s="31"/>
      <c r="I34" s="87"/>
      <c r="J34" s="32"/>
      <c r="K34" s="58" t="s">
        <v>23</v>
      </c>
    </row>
    <row r="35" spans="2:11" ht="19.5" customHeight="1" x14ac:dyDescent="0.25">
      <c r="B35" s="59" t="s">
        <v>54</v>
      </c>
      <c r="C35" s="86"/>
      <c r="D35" s="29"/>
      <c r="E35" s="86"/>
      <c r="F35" s="29"/>
      <c r="G35" s="86"/>
      <c r="H35" s="29"/>
      <c r="I35" s="86"/>
      <c r="J35" s="30"/>
      <c r="K35" s="62" t="s">
        <v>24</v>
      </c>
    </row>
    <row r="36" spans="2:11" ht="19.5" customHeight="1" x14ac:dyDescent="0.25">
      <c r="B36" s="60" t="s">
        <v>55</v>
      </c>
      <c r="C36" s="88"/>
      <c r="D36" s="90"/>
      <c r="E36" s="88"/>
      <c r="F36" s="90"/>
      <c r="G36" s="88"/>
      <c r="H36" s="90"/>
      <c r="I36" s="88"/>
      <c r="J36" s="102"/>
      <c r="K36" s="63" t="s">
        <v>25</v>
      </c>
    </row>
    <row r="37" spans="2:11" ht="19.5" customHeight="1" thickBot="1" x14ac:dyDescent="0.3">
      <c r="B37" s="61" t="s">
        <v>56</v>
      </c>
      <c r="C37" s="87"/>
      <c r="D37" s="31"/>
      <c r="E37" s="87"/>
      <c r="F37" s="31"/>
      <c r="G37" s="87"/>
      <c r="H37" s="31"/>
      <c r="I37" s="87"/>
      <c r="J37" s="32"/>
      <c r="K37" s="64" t="s">
        <v>26</v>
      </c>
    </row>
    <row r="38" spans="2:11" ht="19.5" customHeight="1" thickBot="1" x14ac:dyDescent="0.3">
      <c r="B38" s="95" t="s">
        <v>65</v>
      </c>
      <c r="C38" s="103"/>
      <c r="D38" s="89"/>
      <c r="E38" s="89"/>
      <c r="F38" s="89"/>
      <c r="G38" s="89"/>
      <c r="H38" s="89"/>
      <c r="I38" s="89"/>
      <c r="J38" s="104"/>
      <c r="K38" s="97" t="s">
        <v>66</v>
      </c>
    </row>
    <row r="39" spans="2:11" ht="19.5" customHeight="1" thickBot="1" x14ac:dyDescent="0.3"/>
    <row r="40" spans="2:11" ht="19.5" customHeight="1" thickBot="1" x14ac:dyDescent="0.4">
      <c r="B40" s="159" t="s">
        <v>101</v>
      </c>
      <c r="C40" s="160"/>
      <c r="D40" s="160"/>
      <c r="E40" s="160"/>
      <c r="F40" s="160"/>
      <c r="G40" s="160"/>
      <c r="H40" s="160"/>
      <c r="I40" s="160"/>
      <c r="J40" s="160"/>
      <c r="K40" s="161"/>
    </row>
    <row r="41" spans="2:11" ht="19.5" customHeight="1" x14ac:dyDescent="0.25">
      <c r="B41" s="109" t="s">
        <v>90</v>
      </c>
      <c r="C41" s="106"/>
      <c r="D41" s="112"/>
      <c r="E41" s="106"/>
      <c r="F41" s="112"/>
      <c r="G41" s="106"/>
      <c r="H41" s="112"/>
      <c r="I41" s="106"/>
      <c r="J41" s="112"/>
      <c r="K41" s="115" t="s">
        <v>96</v>
      </c>
    </row>
    <row r="42" spans="2:11" ht="19.5" customHeight="1" x14ac:dyDescent="0.25">
      <c r="B42" s="110" t="s">
        <v>88</v>
      </c>
      <c r="C42" s="107"/>
      <c r="D42" s="113"/>
      <c r="E42" s="107"/>
      <c r="F42" s="113"/>
      <c r="G42" s="107"/>
      <c r="H42" s="113"/>
      <c r="I42" s="107"/>
      <c r="J42" s="113"/>
      <c r="K42" s="116" t="s">
        <v>97</v>
      </c>
    </row>
    <row r="43" spans="2:11" ht="19.5" customHeight="1" x14ac:dyDescent="0.25">
      <c r="B43" s="110" t="s">
        <v>91</v>
      </c>
      <c r="C43" s="107"/>
      <c r="D43" s="113"/>
      <c r="E43" s="107"/>
      <c r="F43" s="113"/>
      <c r="G43" s="107"/>
      <c r="H43" s="113"/>
      <c r="I43" s="107"/>
      <c r="J43" s="113"/>
      <c r="K43" s="116" t="s">
        <v>98</v>
      </c>
    </row>
    <row r="44" spans="2:11" ht="19.5" customHeight="1" x14ac:dyDescent="0.25">
      <c r="B44" s="110" t="s">
        <v>89</v>
      </c>
      <c r="C44" s="107"/>
      <c r="D44" s="113"/>
      <c r="E44" s="107"/>
      <c r="F44" s="113"/>
      <c r="G44" s="107"/>
      <c r="H44" s="113"/>
      <c r="I44" s="107"/>
      <c r="J44" s="113"/>
      <c r="K44" s="116" t="s">
        <v>99</v>
      </c>
    </row>
    <row r="45" spans="2:11" ht="30.75" customHeight="1" thickBot="1" x14ac:dyDescent="0.3">
      <c r="B45" s="111" t="s">
        <v>92</v>
      </c>
      <c r="C45" s="108"/>
      <c r="D45" s="114"/>
      <c r="E45" s="108"/>
      <c r="F45" s="114"/>
      <c r="G45" s="108"/>
      <c r="H45" s="114"/>
      <c r="I45" s="108"/>
      <c r="J45" s="114"/>
      <c r="K45" s="118" t="s">
        <v>100</v>
      </c>
    </row>
    <row r="46" spans="2:11" ht="6.75" customHeight="1" x14ac:dyDescent="0.25">
      <c r="B46" s="119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2:11" ht="21.75" thickBot="1" x14ac:dyDescent="0.4">
      <c r="B47" s="156" t="s">
        <v>102</v>
      </c>
      <c r="C47" s="157"/>
      <c r="D47" s="157"/>
      <c r="E47" s="157"/>
      <c r="F47" s="157"/>
      <c r="G47" s="157"/>
      <c r="H47" s="157"/>
      <c r="I47" s="157"/>
      <c r="J47" s="157"/>
      <c r="K47" s="158"/>
    </row>
    <row r="48" spans="2:11" ht="19.5" customHeight="1" x14ac:dyDescent="0.25">
      <c r="B48" s="109" t="s">
        <v>93</v>
      </c>
      <c r="C48" s="106"/>
      <c r="D48" s="112"/>
      <c r="E48" s="106"/>
      <c r="F48" s="112"/>
      <c r="G48" s="106"/>
      <c r="H48" s="112"/>
      <c r="I48" s="106"/>
      <c r="J48" s="112"/>
      <c r="K48" s="115"/>
    </row>
    <row r="49" spans="1:11" ht="19.5" customHeight="1" thickBot="1" x14ac:dyDescent="0.3">
      <c r="B49" s="111" t="s">
        <v>94</v>
      </c>
      <c r="C49" s="108"/>
      <c r="D49" s="114"/>
      <c r="E49" s="108"/>
      <c r="F49" s="114"/>
      <c r="G49" s="108"/>
      <c r="H49" s="114"/>
      <c r="I49" s="108"/>
      <c r="J49" s="114"/>
      <c r="K49" s="117"/>
    </row>
    <row r="54" spans="1:11" ht="19.5" customHeight="1" x14ac:dyDescent="0.25">
      <c r="A54" s="113"/>
      <c r="B54" s="113"/>
      <c r="C54" s="113" t="s">
        <v>77</v>
      </c>
      <c r="D54" s="113" t="s">
        <v>78</v>
      </c>
      <c r="E54" s="113" t="s">
        <v>79</v>
      </c>
    </row>
    <row r="55" spans="1:11" ht="19.5" customHeight="1" x14ac:dyDescent="0.25">
      <c r="A55" s="113" t="s">
        <v>11</v>
      </c>
      <c r="B55" s="113" t="s">
        <v>80</v>
      </c>
      <c r="C55" s="113">
        <v>0</v>
      </c>
      <c r="D55" s="113">
        <v>0</v>
      </c>
      <c r="E55" s="113">
        <f>C29</f>
        <v>9.8066499999999994</v>
      </c>
    </row>
    <row r="56" spans="1:11" ht="19.5" customHeight="1" x14ac:dyDescent="0.25">
      <c r="A56" s="113"/>
      <c r="B56" s="113" t="s">
        <v>81</v>
      </c>
      <c r="C56" s="113">
        <f>C32</f>
        <v>0</v>
      </c>
      <c r="D56" s="113">
        <f>C28</f>
        <v>0</v>
      </c>
      <c r="E56" s="113">
        <f>C29</f>
        <v>9.8066499999999994</v>
      </c>
    </row>
    <row r="57" spans="1:11" ht="19.5" customHeight="1" x14ac:dyDescent="0.25">
      <c r="A57" s="113"/>
      <c r="B57" s="113" t="s">
        <v>82</v>
      </c>
      <c r="C57" s="113">
        <f>C56</f>
        <v>0</v>
      </c>
      <c r="D57" s="113">
        <f>D56</f>
        <v>0</v>
      </c>
      <c r="E57" s="113">
        <v>0</v>
      </c>
    </row>
    <row r="58" spans="1:11" ht="19.5" customHeight="1" x14ac:dyDescent="0.25">
      <c r="A58" s="113"/>
      <c r="B58" s="113" t="s">
        <v>83</v>
      </c>
      <c r="C58" s="113">
        <f>C57+C33</f>
        <v>0</v>
      </c>
      <c r="D58" s="113">
        <f>D57</f>
        <v>0</v>
      </c>
      <c r="E58" s="113">
        <v>0</v>
      </c>
    </row>
    <row r="59" spans="1:11" ht="19.5" customHeight="1" x14ac:dyDescent="0.25">
      <c r="A59" s="113"/>
      <c r="B59" s="113" t="s">
        <v>84</v>
      </c>
      <c r="C59" s="113">
        <f>C58</f>
        <v>0</v>
      </c>
      <c r="D59" s="113">
        <f>D58</f>
        <v>0</v>
      </c>
      <c r="E59" s="113">
        <f>-C29</f>
        <v>-9.8066499999999994</v>
      </c>
    </row>
    <row r="60" spans="1:11" ht="19.5" customHeight="1" x14ac:dyDescent="0.25">
      <c r="A60" s="113"/>
      <c r="B60" s="113" t="s">
        <v>85</v>
      </c>
      <c r="C60" s="113">
        <f>C34+C59</f>
        <v>0</v>
      </c>
      <c r="D60" s="113">
        <f>C30</f>
        <v>0</v>
      </c>
      <c r="E60" s="113">
        <f>E59</f>
        <v>-9.8066499999999994</v>
      </c>
    </row>
    <row r="61" spans="1:11" ht="19.5" customHeight="1" x14ac:dyDescent="0.25">
      <c r="A61" s="113" t="s">
        <v>12</v>
      </c>
      <c r="B61" s="113" t="s">
        <v>86</v>
      </c>
      <c r="C61" s="113">
        <f>C60</f>
        <v>0</v>
      </c>
      <c r="D61" s="113">
        <f>D60</f>
        <v>0</v>
      </c>
      <c r="E61" s="113">
        <v>0</v>
      </c>
    </row>
    <row r="62" spans="1:11" ht="19.5" customHeight="1" x14ac:dyDescent="0.25">
      <c r="A62" s="113"/>
      <c r="B62" s="113" t="s">
        <v>87</v>
      </c>
      <c r="C62" s="113">
        <f>C61+D25</f>
        <v>86.016806855288536</v>
      </c>
      <c r="D62" s="113">
        <f>D61</f>
        <v>0</v>
      </c>
      <c r="E62" s="113">
        <v>0</v>
      </c>
    </row>
    <row r="63" spans="1:11" ht="19.5" customHeight="1" x14ac:dyDescent="0.25">
      <c r="A63" s="113" t="s">
        <v>13</v>
      </c>
      <c r="B63" s="113" t="s">
        <v>80</v>
      </c>
      <c r="C63" s="113">
        <f>C62</f>
        <v>86.016806855288536</v>
      </c>
      <c r="D63" s="113">
        <f>D62</f>
        <v>0</v>
      </c>
      <c r="E63" s="113">
        <f>E29</f>
        <v>9.8066499999999994</v>
      </c>
    </row>
    <row r="64" spans="1:11" ht="19.5" customHeight="1" x14ac:dyDescent="0.25">
      <c r="A64" s="113"/>
      <c r="B64" s="113" t="s">
        <v>81</v>
      </c>
      <c r="C64" s="113">
        <f>C63+E32</f>
        <v>86.016806855288536</v>
      </c>
      <c r="D64" s="113">
        <f>E28</f>
        <v>0</v>
      </c>
      <c r="E64" s="113">
        <f>E63</f>
        <v>9.8066499999999994</v>
      </c>
    </row>
    <row r="65" spans="1:5" ht="19.5" customHeight="1" x14ac:dyDescent="0.25">
      <c r="A65" s="113"/>
      <c r="B65" s="113" t="s">
        <v>82</v>
      </c>
      <c r="C65" s="113">
        <f>C64</f>
        <v>86.016806855288536</v>
      </c>
      <c r="D65" s="113">
        <f>D64</f>
        <v>0</v>
      </c>
      <c r="E65" s="113">
        <v>0</v>
      </c>
    </row>
    <row r="66" spans="1:5" ht="19.5" customHeight="1" x14ac:dyDescent="0.25">
      <c r="A66" s="113"/>
      <c r="B66" s="113" t="s">
        <v>83</v>
      </c>
      <c r="C66" s="113">
        <f>C65+E33</f>
        <v>86.016806855288536</v>
      </c>
      <c r="D66" s="113">
        <f>D65</f>
        <v>0</v>
      </c>
      <c r="E66" s="113">
        <v>0</v>
      </c>
    </row>
    <row r="67" spans="1:5" ht="19.5" customHeight="1" x14ac:dyDescent="0.25">
      <c r="A67" s="113"/>
      <c r="B67" s="113" t="s">
        <v>84</v>
      </c>
      <c r="C67" s="113">
        <f>C66</f>
        <v>86.016806855288536</v>
      </c>
      <c r="D67" s="113">
        <f>D66</f>
        <v>0</v>
      </c>
      <c r="E67" s="113">
        <f>-E29</f>
        <v>-9.8066499999999994</v>
      </c>
    </row>
    <row r="68" spans="1:5" ht="19.5" customHeight="1" x14ac:dyDescent="0.25">
      <c r="A68" s="113"/>
      <c r="B68" s="113" t="s">
        <v>85</v>
      </c>
      <c r="C68" s="113">
        <f>C67+E34</f>
        <v>86.016806855288536</v>
      </c>
      <c r="D68" s="113">
        <f>E30</f>
        <v>0</v>
      </c>
      <c r="E68" s="113">
        <f>E67</f>
        <v>-9.8066499999999994</v>
      </c>
    </row>
    <row r="69" spans="1:5" ht="19.5" customHeight="1" x14ac:dyDescent="0.25">
      <c r="A69" s="113" t="s">
        <v>14</v>
      </c>
      <c r="B69" s="113" t="s">
        <v>86</v>
      </c>
      <c r="C69" s="113">
        <f>C68</f>
        <v>86.016806855288536</v>
      </c>
      <c r="D69" s="113">
        <f>D68</f>
        <v>0</v>
      </c>
      <c r="E69" s="113">
        <v>0</v>
      </c>
    </row>
    <row r="70" spans="1:5" ht="19.5" customHeight="1" x14ac:dyDescent="0.25">
      <c r="A70" s="113"/>
      <c r="B70" s="113" t="s">
        <v>87</v>
      </c>
      <c r="C70" s="113">
        <f>C69+F25</f>
        <v>114.6838398192954</v>
      </c>
      <c r="D70" s="113">
        <f>D69</f>
        <v>0</v>
      </c>
      <c r="E70" s="113">
        <v>0</v>
      </c>
    </row>
    <row r="71" spans="1:5" ht="19.5" customHeight="1" x14ac:dyDescent="0.25">
      <c r="A71" s="113" t="s">
        <v>15</v>
      </c>
      <c r="B71" s="113" t="s">
        <v>80</v>
      </c>
      <c r="C71" s="113">
        <f>C70</f>
        <v>114.6838398192954</v>
      </c>
      <c r="D71" s="113">
        <f>D70</f>
        <v>0</v>
      </c>
      <c r="E71" s="113">
        <f>G29</f>
        <v>9.8066499999999994</v>
      </c>
    </row>
    <row r="72" spans="1:5" ht="19.5" customHeight="1" x14ac:dyDescent="0.25">
      <c r="A72" s="113"/>
      <c r="B72" s="113" t="s">
        <v>81</v>
      </c>
      <c r="C72" s="113">
        <f>C71+G32</f>
        <v>114.6838398192954</v>
      </c>
      <c r="D72" s="113">
        <f>G28</f>
        <v>0</v>
      </c>
      <c r="E72" s="113">
        <f>G29</f>
        <v>9.8066499999999994</v>
      </c>
    </row>
    <row r="73" spans="1:5" ht="19.5" customHeight="1" x14ac:dyDescent="0.25">
      <c r="A73" s="113"/>
      <c r="B73" s="113" t="s">
        <v>82</v>
      </c>
      <c r="C73" s="113">
        <f>C72</f>
        <v>114.6838398192954</v>
      </c>
      <c r="D73" s="113">
        <f>D72</f>
        <v>0</v>
      </c>
      <c r="E73" s="113">
        <v>0</v>
      </c>
    </row>
    <row r="74" spans="1:5" ht="19.5" customHeight="1" x14ac:dyDescent="0.25">
      <c r="A74" s="113"/>
      <c r="B74" s="113" t="s">
        <v>83</v>
      </c>
      <c r="C74" s="113">
        <f>C73+0</f>
        <v>114.6838398192954</v>
      </c>
      <c r="D74" s="113">
        <f>D73</f>
        <v>0</v>
      </c>
      <c r="E74" s="113">
        <v>0</v>
      </c>
    </row>
    <row r="75" spans="1:5" ht="19.5" customHeight="1" x14ac:dyDescent="0.25">
      <c r="A75" s="113"/>
      <c r="B75" s="113" t="s">
        <v>84</v>
      </c>
      <c r="C75" s="113">
        <f>C74</f>
        <v>114.6838398192954</v>
      </c>
      <c r="D75" s="113">
        <f>D74</f>
        <v>0</v>
      </c>
      <c r="E75" s="113">
        <f>-G29</f>
        <v>-9.8066499999999994</v>
      </c>
    </row>
    <row r="76" spans="1:5" ht="19.5" customHeight="1" x14ac:dyDescent="0.25">
      <c r="A76" s="113"/>
      <c r="B76" s="113" t="s">
        <v>85</v>
      </c>
      <c r="C76" s="113">
        <f>C75+G34</f>
        <v>114.6838398192954</v>
      </c>
      <c r="D76" s="113">
        <f>G30</f>
        <v>0</v>
      </c>
      <c r="E76" s="113">
        <f>-G29</f>
        <v>-9.8066499999999994</v>
      </c>
    </row>
    <row r="77" spans="1:5" ht="19.5" customHeight="1" x14ac:dyDescent="0.25">
      <c r="A77" s="113" t="s">
        <v>16</v>
      </c>
      <c r="B77" s="113" t="s">
        <v>86</v>
      </c>
      <c r="C77" s="113">
        <f>C76</f>
        <v>114.6838398192954</v>
      </c>
      <c r="D77" s="113">
        <f>D76</f>
        <v>0</v>
      </c>
      <c r="E77" s="113">
        <v>0</v>
      </c>
    </row>
    <row r="78" spans="1:5" ht="19.5" customHeight="1" x14ac:dyDescent="0.25">
      <c r="A78" s="113"/>
      <c r="B78" s="113" t="s">
        <v>87</v>
      </c>
      <c r="C78" s="113">
        <f>C77+H25</f>
        <v>143.35087278330226</v>
      </c>
      <c r="D78" s="113">
        <f>D77</f>
        <v>0</v>
      </c>
      <c r="E78" s="113">
        <v>0</v>
      </c>
    </row>
    <row r="79" spans="1:5" ht="19.5" customHeight="1" x14ac:dyDescent="0.25">
      <c r="A79" s="113" t="s">
        <v>17</v>
      </c>
      <c r="B79" s="113" t="s">
        <v>80</v>
      </c>
      <c r="C79" s="113">
        <f>C78</f>
        <v>143.35087278330226</v>
      </c>
      <c r="D79" s="113">
        <f>D78</f>
        <v>0</v>
      </c>
      <c r="E79" s="113">
        <f>I29</f>
        <v>9.8066499999999994</v>
      </c>
    </row>
    <row r="80" spans="1:5" ht="19.5" customHeight="1" x14ac:dyDescent="0.25">
      <c r="A80" s="113"/>
      <c r="B80" s="113" t="s">
        <v>81</v>
      </c>
      <c r="C80" s="113">
        <f>C79+I32</f>
        <v>143.35087278330226</v>
      </c>
      <c r="D80" s="113">
        <f>I28</f>
        <v>0</v>
      </c>
      <c r="E80" s="113">
        <f>E79</f>
        <v>9.8066499999999994</v>
      </c>
    </row>
    <row r="81" spans="1:5" ht="19.5" customHeight="1" x14ac:dyDescent="0.25">
      <c r="A81" s="113"/>
      <c r="B81" s="113" t="s">
        <v>82</v>
      </c>
      <c r="C81" s="113">
        <f t="shared" ref="C81:D83" si="0">C80</f>
        <v>143.35087278330226</v>
      </c>
      <c r="D81" s="113">
        <f t="shared" si="0"/>
        <v>0</v>
      </c>
      <c r="E81" s="113">
        <v>0</v>
      </c>
    </row>
    <row r="82" spans="1:5" ht="19.5" customHeight="1" x14ac:dyDescent="0.25">
      <c r="A82" s="113"/>
      <c r="B82" s="113" t="s">
        <v>83</v>
      </c>
      <c r="C82" s="113">
        <f t="shared" si="0"/>
        <v>143.35087278330226</v>
      </c>
      <c r="D82" s="113">
        <f t="shared" si="0"/>
        <v>0</v>
      </c>
      <c r="E82" s="113">
        <v>0</v>
      </c>
    </row>
    <row r="83" spans="1:5" ht="19.5" customHeight="1" x14ac:dyDescent="0.25">
      <c r="A83" s="113"/>
      <c r="B83" s="113" t="s">
        <v>84</v>
      </c>
      <c r="C83" s="113">
        <f t="shared" si="0"/>
        <v>143.35087278330226</v>
      </c>
      <c r="D83" s="113">
        <f t="shared" si="0"/>
        <v>0</v>
      </c>
      <c r="E83" s="113">
        <f>-I29</f>
        <v>-9.8066499999999994</v>
      </c>
    </row>
    <row r="84" spans="1:5" ht="19.5" customHeight="1" x14ac:dyDescent="0.25">
      <c r="A84" s="113"/>
      <c r="B84" s="113" t="s">
        <v>85</v>
      </c>
      <c r="C84" s="113">
        <f>C83+I34</f>
        <v>143.35087278330226</v>
      </c>
      <c r="D84" s="113">
        <f>I30</f>
        <v>0</v>
      </c>
      <c r="E84" s="113">
        <f>E83</f>
        <v>-9.8066499999999994</v>
      </c>
    </row>
    <row r="85" spans="1:5" ht="19.5" customHeight="1" x14ac:dyDescent="0.25">
      <c r="A85" s="113" t="s">
        <v>18</v>
      </c>
      <c r="B85" s="113" t="s">
        <v>86</v>
      </c>
      <c r="C85" s="113">
        <f>C84</f>
        <v>143.35087278330226</v>
      </c>
      <c r="D85" s="113">
        <f>D84</f>
        <v>0</v>
      </c>
      <c r="E85" s="113">
        <v>0</v>
      </c>
    </row>
    <row r="86" spans="1:5" ht="19.5" customHeight="1" x14ac:dyDescent="0.25">
      <c r="A86" s="113"/>
      <c r="B86" s="113" t="s">
        <v>87</v>
      </c>
      <c r="C86" s="113">
        <f>C85+J25</f>
        <v>172.01790574730913</v>
      </c>
      <c r="D86" s="113">
        <f>D85</f>
        <v>0</v>
      </c>
      <c r="E86" s="113">
        <f>E85</f>
        <v>0</v>
      </c>
    </row>
  </sheetData>
  <mergeCells count="20">
    <mergeCell ref="K21:Q21"/>
    <mergeCell ref="B22:I22"/>
    <mergeCell ref="B40:K40"/>
    <mergeCell ref="B47:K47"/>
    <mergeCell ref="K15:Q15"/>
    <mergeCell ref="K16:Q16"/>
    <mergeCell ref="K17:Q17"/>
    <mergeCell ref="K18:Q18"/>
    <mergeCell ref="K19:Q19"/>
    <mergeCell ref="K20:Q20"/>
    <mergeCell ref="B2:E2"/>
    <mergeCell ref="B4:I17"/>
    <mergeCell ref="T4:V4"/>
    <mergeCell ref="N6:Q6"/>
    <mergeCell ref="T6:V6"/>
    <mergeCell ref="P7:Q7"/>
    <mergeCell ref="N8:Q8"/>
    <mergeCell ref="N9:Q9"/>
    <mergeCell ref="N10:Q10"/>
    <mergeCell ref="N13:Q1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zoomScale="85" zoomScaleNormal="85" workbookViewId="0">
      <selection activeCell="S16" sqref="S16"/>
    </sheetView>
  </sheetViews>
  <sheetFormatPr defaultRowHeight="19.5" customHeight="1" x14ac:dyDescent="0.25"/>
  <cols>
    <col min="1" max="1" width="9.140625" style="5"/>
    <col min="2" max="2" width="29.28515625" style="5" customWidth="1"/>
    <col min="3" max="4" width="9.28515625" style="5" customWidth="1"/>
    <col min="5" max="5" width="12.5703125" style="5" customWidth="1"/>
    <col min="6" max="10" width="9.28515625" style="5" customWidth="1"/>
    <col min="11" max="11" width="49.28515625" style="5" customWidth="1"/>
    <col min="12" max="12" width="12.5703125" style="48" customWidth="1"/>
    <col min="13" max="13" width="9.28515625" style="5" customWidth="1"/>
    <col min="14" max="14" width="11.85546875" style="5" customWidth="1"/>
    <col min="15" max="15" width="8.5703125" style="5" customWidth="1"/>
    <col min="16" max="16" width="7.7109375" style="5" customWidth="1"/>
    <col min="17" max="17" width="15.7109375" style="5" customWidth="1"/>
    <col min="18" max="18" width="20.7109375" style="5" customWidth="1"/>
    <col min="19" max="19" width="10.42578125" style="5" customWidth="1"/>
    <col min="20" max="20" width="3.140625" style="5" customWidth="1"/>
    <col min="21" max="21" width="5.5703125" style="5" customWidth="1"/>
    <col min="22" max="22" width="3.140625" style="5" customWidth="1"/>
    <col min="23" max="23" width="5.5703125" style="5" customWidth="1"/>
    <col min="24" max="24" width="7.5703125" style="5" customWidth="1"/>
    <col min="25" max="25" width="6.42578125" style="5" customWidth="1"/>
    <col min="26" max="16384" width="9.140625" style="5"/>
  </cols>
  <sheetData>
    <row r="1" spans="1:25" ht="19.5" customHeight="1" thickBot="1" x14ac:dyDescent="0.3"/>
    <row r="2" spans="1:25" ht="38.25" customHeight="1" thickBot="1" x14ac:dyDescent="0.55000000000000004">
      <c r="A2" s="18"/>
      <c r="B2" s="132" t="s">
        <v>28</v>
      </c>
      <c r="C2" s="133"/>
      <c r="D2" s="133"/>
      <c r="E2" s="134"/>
      <c r="P2" s="66"/>
      <c r="S2" s="65"/>
    </row>
    <row r="3" spans="1:25" ht="19.5" customHeight="1" thickBot="1" x14ac:dyDescent="0.3">
      <c r="K3" s="19"/>
      <c r="L3" s="4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9.5" customHeight="1" x14ac:dyDescent="0.25">
      <c r="B4" s="135"/>
      <c r="C4" s="136"/>
      <c r="D4" s="136"/>
      <c r="E4" s="136"/>
      <c r="F4" s="136"/>
      <c r="G4" s="136"/>
      <c r="H4" s="136"/>
      <c r="I4" s="137"/>
      <c r="K4" s="8" t="s">
        <v>1</v>
      </c>
      <c r="L4" s="78">
        <v>0.8</v>
      </c>
      <c r="M4" s="79"/>
      <c r="N4" s="77"/>
      <c r="O4" s="6"/>
      <c r="P4" s="7"/>
      <c r="Q4" s="67"/>
      <c r="R4" s="73" t="s">
        <v>33</v>
      </c>
      <c r="S4" s="11">
        <f>38/12</f>
        <v>3.1666666666666665</v>
      </c>
      <c r="T4" s="164"/>
      <c r="U4" s="164"/>
      <c r="V4" s="165"/>
      <c r="W4" s="19"/>
      <c r="X4" s="19"/>
      <c r="Y4" s="19"/>
    </row>
    <row r="5" spans="1:25" ht="19.5" customHeight="1" thickBot="1" x14ac:dyDescent="0.3">
      <c r="B5" s="138"/>
      <c r="C5" s="139"/>
      <c r="D5" s="139"/>
      <c r="E5" s="139"/>
      <c r="F5" s="139"/>
      <c r="G5" s="139"/>
      <c r="H5" s="139"/>
      <c r="I5" s="140"/>
      <c r="K5" s="9" t="s">
        <v>37</v>
      </c>
      <c r="L5" s="80">
        <v>700</v>
      </c>
      <c r="M5" s="69" t="s">
        <v>32</v>
      </c>
      <c r="N5" s="68">
        <f>CONVERT(L5,"lbm","kg")</f>
        <v>317.51465899999999</v>
      </c>
      <c r="O5" s="69" t="s">
        <v>74</v>
      </c>
      <c r="P5" s="68">
        <f>CONVERT(L5,"lbf","N")</f>
        <v>3113.7551306823498</v>
      </c>
      <c r="Q5" s="69" t="s">
        <v>2</v>
      </c>
      <c r="R5" s="70" t="s">
        <v>20</v>
      </c>
      <c r="S5" s="2">
        <v>18</v>
      </c>
      <c r="T5" s="3" t="s">
        <v>6</v>
      </c>
      <c r="U5" s="4">
        <f>S5 * 0.0254</f>
        <v>0.4572</v>
      </c>
      <c r="V5" s="12" t="s">
        <v>8</v>
      </c>
      <c r="W5" s="19"/>
      <c r="X5" s="19"/>
      <c r="Y5" s="19"/>
    </row>
    <row r="6" spans="1:25" ht="19.5" customHeight="1" thickBot="1" x14ac:dyDescent="0.3">
      <c r="B6" s="138"/>
      <c r="C6" s="139"/>
      <c r="D6" s="139"/>
      <c r="E6" s="139"/>
      <c r="F6" s="139"/>
      <c r="G6" s="139"/>
      <c r="H6" s="139"/>
      <c r="I6" s="140"/>
      <c r="K6" s="9" t="s">
        <v>38</v>
      </c>
      <c r="L6" s="80">
        <f>L4*P5</f>
        <v>2491.0041045458802</v>
      </c>
      <c r="M6" s="69" t="s">
        <v>2</v>
      </c>
      <c r="N6" s="150" t="s">
        <v>70</v>
      </c>
      <c r="O6" s="151"/>
      <c r="P6" s="151"/>
      <c r="Q6" s="152"/>
      <c r="R6" s="71" t="s">
        <v>36</v>
      </c>
      <c r="S6" s="128"/>
      <c r="T6" s="169" t="s">
        <v>73</v>
      </c>
      <c r="U6" s="169"/>
      <c r="V6" s="170"/>
      <c r="W6" s="19"/>
      <c r="X6" s="19"/>
      <c r="Y6" s="19"/>
    </row>
    <row r="7" spans="1:25" ht="19.5" customHeight="1" x14ac:dyDescent="0.25">
      <c r="B7" s="138"/>
      <c r="C7" s="139"/>
      <c r="D7" s="139"/>
      <c r="E7" s="139"/>
      <c r="F7" s="139"/>
      <c r="G7" s="139"/>
      <c r="H7" s="139"/>
      <c r="I7" s="140"/>
      <c r="K7" s="9" t="s">
        <v>39</v>
      </c>
      <c r="L7" s="80">
        <f>L6*U5/2</f>
        <v>569.44353829918816</v>
      </c>
      <c r="M7" s="69" t="s">
        <v>30</v>
      </c>
      <c r="N7" s="68">
        <f>(L7/4.45)*39.37</f>
        <v>5037.9757534469745</v>
      </c>
      <c r="O7" s="69" t="s">
        <v>31</v>
      </c>
      <c r="P7" s="150" t="s">
        <v>71</v>
      </c>
      <c r="Q7" s="152"/>
      <c r="R7" s="72"/>
      <c r="S7" s="13"/>
      <c r="T7" s="1"/>
      <c r="U7" s="1"/>
      <c r="V7" s="14"/>
      <c r="W7" s="19"/>
      <c r="X7" s="19"/>
      <c r="Y7" s="19"/>
    </row>
    <row r="8" spans="1:25" ht="19.5" customHeight="1" x14ac:dyDescent="0.25">
      <c r="B8" s="138"/>
      <c r="C8" s="139"/>
      <c r="D8" s="139"/>
      <c r="E8" s="139"/>
      <c r="F8" s="139"/>
      <c r="G8" s="139"/>
      <c r="H8" s="139"/>
      <c r="I8" s="140"/>
      <c r="K8" s="9" t="s">
        <v>40</v>
      </c>
      <c r="L8" s="80">
        <f>N7/S4</f>
        <v>1590.9397116148341</v>
      </c>
      <c r="M8" s="69" t="s">
        <v>31</v>
      </c>
      <c r="N8" s="150" t="s">
        <v>72</v>
      </c>
      <c r="O8" s="151"/>
      <c r="P8" s="151"/>
      <c r="Q8" s="152"/>
      <c r="R8" s="72"/>
      <c r="S8" s="13"/>
      <c r="T8" s="1"/>
      <c r="U8" s="1"/>
      <c r="V8" s="14"/>
      <c r="W8" s="19"/>
      <c r="X8" s="19"/>
      <c r="Y8" s="19"/>
    </row>
    <row r="9" spans="1:25" ht="19.5" customHeight="1" x14ac:dyDescent="0.25">
      <c r="B9" s="138"/>
      <c r="C9" s="139"/>
      <c r="D9" s="139"/>
      <c r="E9" s="139"/>
      <c r="F9" s="139"/>
      <c r="G9" s="139"/>
      <c r="H9" s="139"/>
      <c r="I9" s="140"/>
      <c r="K9" s="9" t="s">
        <v>41</v>
      </c>
      <c r="L9" s="81">
        <v>3000</v>
      </c>
      <c r="M9" s="82" t="s">
        <v>34</v>
      </c>
      <c r="N9" s="150" t="s">
        <v>42</v>
      </c>
      <c r="O9" s="151"/>
      <c r="P9" s="151"/>
      <c r="Q9" s="152"/>
      <c r="R9" s="72"/>
      <c r="S9" s="13"/>
      <c r="T9" s="1"/>
      <c r="U9" s="1"/>
      <c r="V9" s="14"/>
      <c r="W9" s="19"/>
      <c r="X9" s="19"/>
      <c r="Y9" s="19"/>
    </row>
    <row r="10" spans="1:25" ht="19.5" customHeight="1" x14ac:dyDescent="0.25">
      <c r="B10" s="138"/>
      <c r="C10" s="139"/>
      <c r="D10" s="139"/>
      <c r="E10" s="139"/>
      <c r="F10" s="139"/>
      <c r="G10" s="139"/>
      <c r="H10" s="139"/>
      <c r="I10" s="140"/>
      <c r="K10" s="9" t="s">
        <v>5</v>
      </c>
      <c r="L10" s="80">
        <f>L9/S4</f>
        <v>947.36842105263167</v>
      </c>
      <c r="M10" s="69" t="s">
        <v>34</v>
      </c>
      <c r="N10" s="150" t="s">
        <v>76</v>
      </c>
      <c r="O10" s="151"/>
      <c r="P10" s="151"/>
      <c r="Q10" s="152"/>
      <c r="R10" s="72"/>
      <c r="S10" s="13"/>
      <c r="T10" s="1"/>
      <c r="U10" s="1"/>
      <c r="V10" s="14"/>
      <c r="W10" s="19"/>
      <c r="X10" s="19"/>
      <c r="Y10" s="19"/>
    </row>
    <row r="11" spans="1:25" ht="19.5" customHeight="1" x14ac:dyDescent="0.25">
      <c r="B11" s="138"/>
      <c r="C11" s="139"/>
      <c r="D11" s="139"/>
      <c r="E11" s="139"/>
      <c r="F11" s="139"/>
      <c r="G11" s="139"/>
      <c r="H11" s="139"/>
      <c r="I11" s="140"/>
      <c r="K11" s="9" t="s">
        <v>35</v>
      </c>
      <c r="L11" s="80">
        <f>(PI()*S5*L10/12)*(60/5280)</f>
        <v>50.731460315146187</v>
      </c>
      <c r="M11" s="69" t="s">
        <v>3</v>
      </c>
      <c r="N11" s="75"/>
      <c r="O11" s="10"/>
      <c r="P11" s="10"/>
      <c r="Q11" s="76"/>
      <c r="R11" s="72"/>
      <c r="S11" s="13"/>
      <c r="T11" s="1"/>
      <c r="U11" s="1"/>
      <c r="V11" s="14"/>
      <c r="W11" s="19"/>
      <c r="X11" s="19"/>
      <c r="Y11" s="19"/>
    </row>
    <row r="12" spans="1:25" ht="19.5" customHeight="1" x14ac:dyDescent="0.25">
      <c r="B12" s="138"/>
      <c r="C12" s="139"/>
      <c r="D12" s="139"/>
      <c r="E12" s="139"/>
      <c r="F12" s="139"/>
      <c r="G12" s="139"/>
      <c r="H12" s="139"/>
      <c r="I12" s="140"/>
      <c r="K12" s="46" t="s">
        <v>95</v>
      </c>
      <c r="L12" s="80">
        <v>50</v>
      </c>
      <c r="M12" s="69" t="s">
        <v>3</v>
      </c>
      <c r="N12" s="68">
        <f>CONVERT(L12,"mi","km")</f>
        <v>80.467200000000005</v>
      </c>
      <c r="O12" s="69" t="s">
        <v>4</v>
      </c>
      <c r="P12" s="68">
        <f>(N12*1000)/(60*60)</f>
        <v>22.352000000000004</v>
      </c>
      <c r="Q12" s="69" t="s">
        <v>7</v>
      </c>
      <c r="R12" s="72"/>
      <c r="S12" s="13"/>
      <c r="T12" s="1"/>
      <c r="U12" s="1"/>
      <c r="V12" s="14"/>
      <c r="W12" s="19"/>
      <c r="X12" s="19"/>
      <c r="Y12" s="19"/>
    </row>
    <row r="13" spans="1:25" ht="19.5" customHeight="1" thickBot="1" x14ac:dyDescent="0.3">
      <c r="B13" s="138"/>
      <c r="C13" s="139"/>
      <c r="D13" s="139"/>
      <c r="E13" s="139"/>
      <c r="F13" s="139"/>
      <c r="G13" s="139"/>
      <c r="H13" s="139"/>
      <c r="I13" s="140"/>
      <c r="K13" s="47" t="s">
        <v>19</v>
      </c>
      <c r="L13" s="83">
        <f>L4*S6</f>
        <v>0</v>
      </c>
      <c r="M13" s="84" t="s">
        <v>73</v>
      </c>
      <c r="N13" s="171" t="s">
        <v>75</v>
      </c>
      <c r="O13" s="172"/>
      <c r="P13" s="172"/>
      <c r="Q13" s="173"/>
      <c r="R13" s="74"/>
      <c r="S13" s="15"/>
      <c r="T13" s="16"/>
      <c r="U13" s="16"/>
      <c r="V13" s="17"/>
      <c r="W13" s="19"/>
      <c r="X13" s="19"/>
      <c r="Y13" s="19"/>
    </row>
    <row r="14" spans="1:25" ht="19.5" customHeight="1" thickBot="1" x14ac:dyDescent="0.3">
      <c r="B14" s="138"/>
      <c r="C14" s="139"/>
      <c r="D14" s="139"/>
      <c r="E14" s="139"/>
      <c r="F14" s="139"/>
      <c r="G14" s="139"/>
      <c r="H14" s="139"/>
      <c r="I14" s="140"/>
    </row>
    <row r="15" spans="1:25" ht="19.5" customHeight="1" thickBot="1" x14ac:dyDescent="0.35">
      <c r="B15" s="138"/>
      <c r="C15" s="139"/>
      <c r="D15" s="139"/>
      <c r="E15" s="139"/>
      <c r="F15" s="139"/>
      <c r="G15" s="139"/>
      <c r="H15" s="139"/>
      <c r="I15" s="140"/>
      <c r="K15" s="153" t="s">
        <v>69</v>
      </c>
      <c r="L15" s="154"/>
      <c r="M15" s="154"/>
      <c r="N15" s="154"/>
      <c r="O15" s="154"/>
      <c r="P15" s="154"/>
      <c r="Q15" s="155"/>
    </row>
    <row r="16" spans="1:25" ht="19.5" customHeight="1" x14ac:dyDescent="0.25">
      <c r="B16" s="138"/>
      <c r="C16" s="139"/>
      <c r="D16" s="139"/>
      <c r="E16" s="139"/>
      <c r="F16" s="139"/>
      <c r="G16" s="139"/>
      <c r="H16" s="139"/>
      <c r="I16" s="140"/>
      <c r="K16" s="144" t="s">
        <v>60</v>
      </c>
      <c r="L16" s="145"/>
      <c r="M16" s="145"/>
      <c r="N16" s="145"/>
      <c r="O16" s="145"/>
      <c r="P16" s="145"/>
      <c r="Q16" s="146"/>
    </row>
    <row r="17" spans="2:17" ht="19.5" customHeight="1" thickBot="1" x14ac:dyDescent="0.3">
      <c r="B17" s="141"/>
      <c r="C17" s="142"/>
      <c r="D17" s="142"/>
      <c r="E17" s="142"/>
      <c r="F17" s="142"/>
      <c r="G17" s="142"/>
      <c r="H17" s="142"/>
      <c r="I17" s="143"/>
      <c r="K17" s="147" t="s">
        <v>61</v>
      </c>
      <c r="L17" s="148"/>
      <c r="M17" s="148"/>
      <c r="N17" s="148"/>
      <c r="O17" s="148"/>
      <c r="P17" s="148"/>
      <c r="Q17" s="149"/>
    </row>
    <row r="18" spans="2:17" ht="19.5" customHeight="1" x14ac:dyDescent="0.25">
      <c r="K18" s="144" t="s">
        <v>62</v>
      </c>
      <c r="L18" s="145"/>
      <c r="M18" s="145"/>
      <c r="N18" s="145"/>
      <c r="O18" s="145"/>
      <c r="P18" s="145"/>
      <c r="Q18" s="146"/>
    </row>
    <row r="19" spans="2:17" ht="19.5" customHeight="1" x14ac:dyDescent="0.25">
      <c r="K19" s="144" t="s">
        <v>63</v>
      </c>
      <c r="L19" s="145"/>
      <c r="M19" s="145"/>
      <c r="N19" s="145"/>
      <c r="O19" s="145"/>
      <c r="P19" s="145"/>
      <c r="Q19" s="146"/>
    </row>
    <row r="20" spans="2:17" ht="19.5" customHeight="1" x14ac:dyDescent="0.25">
      <c r="K20" s="144" t="s">
        <v>27</v>
      </c>
      <c r="L20" s="145"/>
      <c r="M20" s="145"/>
      <c r="N20" s="145"/>
      <c r="O20" s="145"/>
      <c r="P20" s="145"/>
      <c r="Q20" s="146"/>
    </row>
    <row r="21" spans="2:17" ht="19.5" customHeight="1" thickBot="1" x14ac:dyDescent="0.3">
      <c r="K21" s="166" t="s">
        <v>29</v>
      </c>
      <c r="L21" s="167"/>
      <c r="M21" s="167"/>
      <c r="N21" s="167"/>
      <c r="O21" s="167"/>
      <c r="P21" s="167"/>
      <c r="Q21" s="168"/>
    </row>
    <row r="22" spans="2:17" ht="19.5" customHeight="1" x14ac:dyDescent="0.35">
      <c r="B22" s="162" t="s">
        <v>64</v>
      </c>
      <c r="C22" s="163"/>
      <c r="D22" s="163"/>
      <c r="E22" s="163"/>
      <c r="F22" s="163"/>
      <c r="G22" s="163"/>
      <c r="H22" s="163"/>
      <c r="I22" s="163"/>
      <c r="K22" s="20"/>
      <c r="L22" s="50"/>
      <c r="M22" s="20"/>
      <c r="N22" s="20"/>
      <c r="O22" s="20"/>
      <c r="P22" s="20"/>
      <c r="Q22" s="20"/>
    </row>
    <row r="23" spans="2:17" ht="19.5" customHeight="1" thickBot="1" x14ac:dyDescent="0.3"/>
    <row r="24" spans="2:17" ht="19.5" customHeight="1" thickBot="1" x14ac:dyDescent="0.4">
      <c r="B24" s="43" t="s">
        <v>0</v>
      </c>
      <c r="C24" s="44" t="s">
        <v>11</v>
      </c>
      <c r="D24" s="21" t="s">
        <v>12</v>
      </c>
      <c r="E24" s="22" t="s">
        <v>13</v>
      </c>
      <c r="F24" s="23" t="s">
        <v>14</v>
      </c>
      <c r="G24" s="24" t="s">
        <v>15</v>
      </c>
      <c r="H24" s="23" t="s">
        <v>16</v>
      </c>
      <c r="I24" s="24" t="s">
        <v>17</v>
      </c>
      <c r="J24" s="25" t="s">
        <v>18</v>
      </c>
      <c r="K24" s="96" t="s">
        <v>67</v>
      </c>
      <c r="L24" s="51">
        <f>SUM(C25:J25)</f>
        <v>452.01790574730916</v>
      </c>
    </row>
    <row r="25" spans="2:17" ht="19.5" customHeight="1" thickBot="1" x14ac:dyDescent="0.4">
      <c r="B25" s="91" t="s">
        <v>10</v>
      </c>
      <c r="C25" s="98">
        <v>100</v>
      </c>
      <c r="D25" s="33">
        <f>PI()*D26</f>
        <v>86.016806855288536</v>
      </c>
      <c r="E25" s="34">
        <v>100</v>
      </c>
      <c r="F25" s="35">
        <f>PI()*F26</f>
        <v>28.667032964006861</v>
      </c>
      <c r="G25" s="36">
        <v>40</v>
      </c>
      <c r="H25" s="35">
        <f>PI()*H26</f>
        <v>28.667032964006861</v>
      </c>
      <c r="I25" s="36">
        <v>40</v>
      </c>
      <c r="J25" s="37">
        <f>PI()*J26</f>
        <v>28.667032964006861</v>
      </c>
      <c r="K25" s="45" t="s">
        <v>68</v>
      </c>
      <c r="L25" s="52">
        <f>SUM(C38:J38)</f>
        <v>0</v>
      </c>
    </row>
    <row r="26" spans="2:17" ht="19.5" customHeight="1" thickBot="1" x14ac:dyDescent="0.3">
      <c r="B26" s="92" t="s">
        <v>9</v>
      </c>
      <c r="C26" s="99"/>
      <c r="D26" s="38">
        <v>27.38</v>
      </c>
      <c r="E26" s="39"/>
      <c r="F26" s="40">
        <f>(18.25/2)</f>
        <v>9.125</v>
      </c>
      <c r="G26" s="41"/>
      <c r="H26" s="40">
        <f>F26</f>
        <v>9.125</v>
      </c>
      <c r="I26" s="41"/>
      <c r="J26" s="42">
        <f>F26</f>
        <v>9.125</v>
      </c>
      <c r="K26" s="122" t="s">
        <v>43</v>
      </c>
    </row>
    <row r="27" spans="2:17" ht="19.5" customHeight="1" x14ac:dyDescent="0.25">
      <c r="B27" s="93" t="s">
        <v>49</v>
      </c>
      <c r="C27" s="125">
        <v>0</v>
      </c>
      <c r="D27" s="29"/>
      <c r="E27" s="126"/>
      <c r="F27" s="29"/>
      <c r="G27" s="126"/>
      <c r="H27" s="29"/>
      <c r="I27" s="126"/>
      <c r="J27" s="30"/>
      <c r="K27" s="123" t="s">
        <v>44</v>
      </c>
    </row>
    <row r="28" spans="2:17" ht="19.5" customHeight="1" x14ac:dyDescent="0.25">
      <c r="B28" s="94" t="s">
        <v>53</v>
      </c>
      <c r="C28" s="88"/>
      <c r="D28" s="105"/>
      <c r="E28" s="90"/>
      <c r="F28" s="26"/>
      <c r="G28" s="90"/>
      <c r="H28" s="26"/>
      <c r="I28" s="90"/>
      <c r="J28" s="27"/>
      <c r="K28" s="123" t="s">
        <v>46</v>
      </c>
    </row>
    <row r="29" spans="2:17" ht="19.5" customHeight="1" x14ac:dyDescent="0.25">
      <c r="B29" s="94" t="s">
        <v>50</v>
      </c>
      <c r="C29" s="100">
        <f>L13</f>
        <v>0</v>
      </c>
      <c r="D29" s="26"/>
      <c r="E29" s="26">
        <f>C29</f>
        <v>0</v>
      </c>
      <c r="F29" s="26"/>
      <c r="G29" s="26">
        <f>E29</f>
        <v>0</v>
      </c>
      <c r="H29" s="26"/>
      <c r="I29" s="26">
        <f>G29</f>
        <v>0</v>
      </c>
      <c r="J29" s="27"/>
      <c r="K29" s="123" t="s">
        <v>47</v>
      </c>
    </row>
    <row r="30" spans="2:17" ht="19.5" customHeight="1" x14ac:dyDescent="0.25">
      <c r="B30" s="94" t="s">
        <v>51</v>
      </c>
      <c r="C30" s="88"/>
      <c r="D30" s="26"/>
      <c r="E30" s="85"/>
      <c r="F30" s="26"/>
      <c r="G30" s="85"/>
      <c r="H30" s="26"/>
      <c r="I30" s="85"/>
      <c r="J30" s="27"/>
      <c r="K30" s="123" t="s">
        <v>45</v>
      </c>
    </row>
    <row r="31" spans="2:17" ht="19.5" customHeight="1" thickBot="1" x14ac:dyDescent="0.3">
      <c r="B31" s="92" t="s">
        <v>52</v>
      </c>
      <c r="C31" s="101"/>
      <c r="D31" s="85"/>
      <c r="E31" s="28"/>
      <c r="F31" s="85"/>
      <c r="G31" s="28"/>
      <c r="H31" s="85"/>
      <c r="I31" s="28"/>
      <c r="J31" s="127"/>
      <c r="K31" s="124" t="s">
        <v>48</v>
      </c>
    </row>
    <row r="32" spans="2:17" ht="19.5" customHeight="1" x14ac:dyDescent="0.25">
      <c r="B32" s="53" t="s">
        <v>57</v>
      </c>
      <c r="C32" s="86"/>
      <c r="D32" s="29"/>
      <c r="E32" s="86"/>
      <c r="F32" s="29"/>
      <c r="G32" s="86"/>
      <c r="H32" s="29"/>
      <c r="I32" s="86"/>
      <c r="J32" s="30"/>
      <c r="K32" s="56" t="s">
        <v>21</v>
      </c>
    </row>
    <row r="33" spans="2:11" ht="19.5" customHeight="1" x14ac:dyDescent="0.25">
      <c r="B33" s="54" t="s">
        <v>58</v>
      </c>
      <c r="C33" s="88"/>
      <c r="D33" s="26"/>
      <c r="E33" s="88"/>
      <c r="F33" s="26"/>
      <c r="G33" s="88"/>
      <c r="H33" s="26"/>
      <c r="I33" s="88"/>
      <c r="J33" s="27"/>
      <c r="K33" s="57" t="s">
        <v>22</v>
      </c>
    </row>
    <row r="34" spans="2:11" ht="19.5" customHeight="1" thickBot="1" x14ac:dyDescent="0.3">
      <c r="B34" s="55" t="s">
        <v>59</v>
      </c>
      <c r="C34" s="87"/>
      <c r="D34" s="31"/>
      <c r="E34" s="87"/>
      <c r="F34" s="31"/>
      <c r="G34" s="87"/>
      <c r="H34" s="31"/>
      <c r="I34" s="87"/>
      <c r="J34" s="32"/>
      <c r="K34" s="58" t="s">
        <v>23</v>
      </c>
    </row>
    <row r="35" spans="2:11" ht="19.5" customHeight="1" x14ac:dyDescent="0.25">
      <c r="B35" s="59" t="s">
        <v>54</v>
      </c>
      <c r="C35" s="86"/>
      <c r="D35" s="29"/>
      <c r="E35" s="86"/>
      <c r="F35" s="29"/>
      <c r="G35" s="86"/>
      <c r="H35" s="29"/>
      <c r="I35" s="86"/>
      <c r="J35" s="30"/>
      <c r="K35" s="62" t="s">
        <v>24</v>
      </c>
    </row>
    <row r="36" spans="2:11" ht="19.5" customHeight="1" x14ac:dyDescent="0.25">
      <c r="B36" s="60" t="s">
        <v>55</v>
      </c>
      <c r="C36" s="88"/>
      <c r="D36" s="90"/>
      <c r="E36" s="88"/>
      <c r="F36" s="90"/>
      <c r="G36" s="88"/>
      <c r="H36" s="90"/>
      <c r="I36" s="88"/>
      <c r="J36" s="102"/>
      <c r="K36" s="63" t="s">
        <v>25</v>
      </c>
    </row>
    <row r="37" spans="2:11" ht="19.5" customHeight="1" thickBot="1" x14ac:dyDescent="0.3">
      <c r="B37" s="61" t="s">
        <v>56</v>
      </c>
      <c r="C37" s="87"/>
      <c r="D37" s="31"/>
      <c r="E37" s="87"/>
      <c r="F37" s="31"/>
      <c r="G37" s="87"/>
      <c r="H37" s="31"/>
      <c r="I37" s="87"/>
      <c r="J37" s="32"/>
      <c r="K37" s="64" t="s">
        <v>26</v>
      </c>
    </row>
    <row r="38" spans="2:11" ht="19.5" customHeight="1" thickBot="1" x14ac:dyDescent="0.3">
      <c r="B38" s="95" t="s">
        <v>65</v>
      </c>
      <c r="C38" s="103"/>
      <c r="D38" s="89"/>
      <c r="E38" s="89"/>
      <c r="F38" s="89"/>
      <c r="G38" s="89"/>
      <c r="H38" s="89"/>
      <c r="I38" s="89"/>
      <c r="J38" s="104"/>
      <c r="K38" s="97" t="s">
        <v>66</v>
      </c>
    </row>
    <row r="39" spans="2:11" ht="19.5" customHeight="1" thickBot="1" x14ac:dyDescent="0.3"/>
    <row r="40" spans="2:11" ht="19.5" customHeight="1" thickBot="1" x14ac:dyDescent="0.4">
      <c r="B40" s="159" t="s">
        <v>101</v>
      </c>
      <c r="C40" s="160"/>
      <c r="D40" s="160"/>
      <c r="E40" s="160"/>
      <c r="F40" s="160"/>
      <c r="G40" s="160"/>
      <c r="H40" s="160"/>
      <c r="I40" s="160"/>
      <c r="J40" s="160"/>
      <c r="K40" s="161"/>
    </row>
    <row r="41" spans="2:11" ht="19.5" customHeight="1" x14ac:dyDescent="0.25">
      <c r="B41" s="109" t="s">
        <v>90</v>
      </c>
      <c r="C41" s="106"/>
      <c r="D41" s="112"/>
      <c r="E41" s="106"/>
      <c r="F41" s="112"/>
      <c r="G41" s="106"/>
      <c r="H41" s="112"/>
      <c r="I41" s="106"/>
      <c r="J41" s="112"/>
      <c r="K41" s="115" t="s">
        <v>96</v>
      </c>
    </row>
    <row r="42" spans="2:11" ht="19.5" customHeight="1" x14ac:dyDescent="0.25">
      <c r="B42" s="110" t="s">
        <v>88</v>
      </c>
      <c r="C42" s="107"/>
      <c r="D42" s="113"/>
      <c r="E42" s="107"/>
      <c r="F42" s="113"/>
      <c r="G42" s="107"/>
      <c r="H42" s="113"/>
      <c r="I42" s="107"/>
      <c r="J42" s="113"/>
      <c r="K42" s="116" t="s">
        <v>97</v>
      </c>
    </row>
    <row r="43" spans="2:11" ht="19.5" customHeight="1" x14ac:dyDescent="0.25">
      <c r="B43" s="110" t="s">
        <v>91</v>
      </c>
      <c r="C43" s="107"/>
      <c r="D43" s="113"/>
      <c r="E43" s="107"/>
      <c r="F43" s="113"/>
      <c r="G43" s="107"/>
      <c r="H43" s="113"/>
      <c r="I43" s="107"/>
      <c r="J43" s="113"/>
      <c r="K43" s="116" t="s">
        <v>98</v>
      </c>
    </row>
    <row r="44" spans="2:11" ht="19.5" customHeight="1" x14ac:dyDescent="0.25">
      <c r="B44" s="110" t="s">
        <v>89</v>
      </c>
      <c r="C44" s="107"/>
      <c r="D44" s="113"/>
      <c r="E44" s="107"/>
      <c r="F44" s="113"/>
      <c r="G44" s="107"/>
      <c r="H44" s="113"/>
      <c r="I44" s="107"/>
      <c r="J44" s="113"/>
      <c r="K44" s="116" t="s">
        <v>99</v>
      </c>
    </row>
    <row r="45" spans="2:11" ht="30.75" customHeight="1" thickBot="1" x14ac:dyDescent="0.3">
      <c r="B45" s="111" t="s">
        <v>92</v>
      </c>
      <c r="C45" s="108"/>
      <c r="D45" s="114"/>
      <c r="E45" s="108"/>
      <c r="F45" s="114"/>
      <c r="G45" s="108"/>
      <c r="H45" s="114"/>
      <c r="I45" s="108"/>
      <c r="J45" s="114"/>
      <c r="K45" s="118" t="s">
        <v>100</v>
      </c>
    </row>
    <row r="46" spans="2:11" ht="6.75" customHeight="1" x14ac:dyDescent="0.25">
      <c r="B46" s="119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2:11" ht="21.75" thickBot="1" x14ac:dyDescent="0.4">
      <c r="B47" s="156" t="s">
        <v>102</v>
      </c>
      <c r="C47" s="157"/>
      <c r="D47" s="157"/>
      <c r="E47" s="157"/>
      <c r="F47" s="157"/>
      <c r="G47" s="157"/>
      <c r="H47" s="157"/>
      <c r="I47" s="157"/>
      <c r="J47" s="157"/>
      <c r="K47" s="158"/>
    </row>
    <row r="48" spans="2:11" ht="19.5" customHeight="1" x14ac:dyDescent="0.25">
      <c r="B48" s="109" t="s">
        <v>93</v>
      </c>
      <c r="C48" s="106"/>
      <c r="D48" s="112"/>
      <c r="E48" s="106"/>
      <c r="F48" s="112"/>
      <c r="G48" s="106"/>
      <c r="H48" s="112"/>
      <c r="I48" s="106"/>
      <c r="J48" s="112"/>
      <c r="K48" s="115"/>
    </row>
    <row r="49" spans="1:11" ht="19.5" customHeight="1" thickBot="1" x14ac:dyDescent="0.3">
      <c r="B49" s="111" t="s">
        <v>94</v>
      </c>
      <c r="C49" s="108"/>
      <c r="D49" s="114"/>
      <c r="E49" s="108"/>
      <c r="F49" s="114"/>
      <c r="G49" s="108"/>
      <c r="H49" s="114"/>
      <c r="I49" s="108"/>
      <c r="J49" s="114"/>
      <c r="K49" s="117"/>
    </row>
    <row r="54" spans="1:11" ht="19.5" customHeight="1" x14ac:dyDescent="0.25">
      <c r="A54" s="113"/>
      <c r="B54" s="113"/>
      <c r="C54" s="113" t="s">
        <v>77</v>
      </c>
      <c r="D54" s="113" t="s">
        <v>78</v>
      </c>
      <c r="E54" s="113" t="s">
        <v>79</v>
      </c>
    </row>
    <row r="55" spans="1:11" ht="19.5" customHeight="1" x14ac:dyDescent="0.25">
      <c r="A55" s="113" t="s">
        <v>11</v>
      </c>
      <c r="B55" s="113" t="s">
        <v>80</v>
      </c>
      <c r="C55" s="113">
        <v>0</v>
      </c>
      <c r="D55" s="113">
        <v>0</v>
      </c>
      <c r="E55" s="113">
        <f>C29</f>
        <v>0</v>
      </c>
    </row>
    <row r="56" spans="1:11" ht="19.5" customHeight="1" x14ac:dyDescent="0.25">
      <c r="A56" s="113"/>
      <c r="B56" s="113" t="s">
        <v>81</v>
      </c>
      <c r="C56" s="113">
        <f>C32</f>
        <v>0</v>
      </c>
      <c r="D56" s="113">
        <f>C28</f>
        <v>0</v>
      </c>
      <c r="E56" s="113">
        <f>C29</f>
        <v>0</v>
      </c>
    </row>
    <row r="57" spans="1:11" ht="19.5" customHeight="1" x14ac:dyDescent="0.25">
      <c r="A57" s="113"/>
      <c r="B57" s="113" t="s">
        <v>82</v>
      </c>
      <c r="C57" s="113">
        <f>C56</f>
        <v>0</v>
      </c>
      <c r="D57" s="113">
        <f>D56</f>
        <v>0</v>
      </c>
      <c r="E57" s="113">
        <v>0</v>
      </c>
    </row>
    <row r="58" spans="1:11" ht="19.5" customHeight="1" x14ac:dyDescent="0.25">
      <c r="A58" s="113"/>
      <c r="B58" s="113" t="s">
        <v>83</v>
      </c>
      <c r="C58" s="113">
        <f>C57+C33</f>
        <v>0</v>
      </c>
      <c r="D58" s="113">
        <f>D57</f>
        <v>0</v>
      </c>
      <c r="E58" s="113">
        <v>0</v>
      </c>
    </row>
    <row r="59" spans="1:11" ht="19.5" customHeight="1" x14ac:dyDescent="0.25">
      <c r="A59" s="113"/>
      <c r="B59" s="113" t="s">
        <v>84</v>
      </c>
      <c r="C59" s="113">
        <f>C58</f>
        <v>0</v>
      </c>
      <c r="D59" s="113">
        <f>D58</f>
        <v>0</v>
      </c>
      <c r="E59" s="113">
        <f>-C29</f>
        <v>0</v>
      </c>
    </row>
    <row r="60" spans="1:11" ht="19.5" customHeight="1" x14ac:dyDescent="0.25">
      <c r="A60" s="113"/>
      <c r="B60" s="113" t="s">
        <v>85</v>
      </c>
      <c r="C60" s="113">
        <f>C34+C59</f>
        <v>0</v>
      </c>
      <c r="D60" s="113">
        <f>C30</f>
        <v>0</v>
      </c>
      <c r="E60" s="113">
        <f>E59</f>
        <v>0</v>
      </c>
    </row>
    <row r="61" spans="1:11" ht="19.5" customHeight="1" x14ac:dyDescent="0.25">
      <c r="A61" s="113" t="s">
        <v>12</v>
      </c>
      <c r="B61" s="113" t="s">
        <v>86</v>
      </c>
      <c r="C61" s="113">
        <f>C60</f>
        <v>0</v>
      </c>
      <c r="D61" s="113">
        <f>D60</f>
        <v>0</v>
      </c>
      <c r="E61" s="113">
        <v>0</v>
      </c>
    </row>
    <row r="62" spans="1:11" ht="19.5" customHeight="1" x14ac:dyDescent="0.25">
      <c r="A62" s="113"/>
      <c r="B62" s="113" t="s">
        <v>87</v>
      </c>
      <c r="C62" s="113">
        <f>C61+D25</f>
        <v>86.016806855288536</v>
      </c>
      <c r="D62" s="113">
        <f>D61</f>
        <v>0</v>
      </c>
      <c r="E62" s="113">
        <v>0</v>
      </c>
    </row>
    <row r="63" spans="1:11" ht="19.5" customHeight="1" x14ac:dyDescent="0.25">
      <c r="A63" s="113" t="s">
        <v>13</v>
      </c>
      <c r="B63" s="113" t="s">
        <v>80</v>
      </c>
      <c r="C63" s="113">
        <f>C62</f>
        <v>86.016806855288536</v>
      </c>
      <c r="D63" s="113">
        <f>D62</f>
        <v>0</v>
      </c>
      <c r="E63" s="113">
        <f>E29</f>
        <v>0</v>
      </c>
    </row>
    <row r="64" spans="1:11" ht="19.5" customHeight="1" x14ac:dyDescent="0.25">
      <c r="A64" s="113"/>
      <c r="B64" s="113" t="s">
        <v>81</v>
      </c>
      <c r="C64" s="113">
        <f>C63+E32</f>
        <v>86.016806855288536</v>
      </c>
      <c r="D64" s="113">
        <f>E28</f>
        <v>0</v>
      </c>
      <c r="E64" s="113">
        <f>E63</f>
        <v>0</v>
      </c>
    </row>
    <row r="65" spans="1:5" ht="19.5" customHeight="1" x14ac:dyDescent="0.25">
      <c r="A65" s="113"/>
      <c r="B65" s="113" t="s">
        <v>82</v>
      </c>
      <c r="C65" s="113">
        <f>C64</f>
        <v>86.016806855288536</v>
      </c>
      <c r="D65" s="113">
        <f>D64</f>
        <v>0</v>
      </c>
      <c r="E65" s="113">
        <v>0</v>
      </c>
    </row>
    <row r="66" spans="1:5" ht="19.5" customHeight="1" x14ac:dyDescent="0.25">
      <c r="A66" s="113"/>
      <c r="B66" s="113" t="s">
        <v>83</v>
      </c>
      <c r="C66" s="113">
        <f>C65+E33</f>
        <v>86.016806855288536</v>
      </c>
      <c r="D66" s="113">
        <f>D65</f>
        <v>0</v>
      </c>
      <c r="E66" s="113">
        <v>0</v>
      </c>
    </row>
    <row r="67" spans="1:5" ht="19.5" customHeight="1" x14ac:dyDescent="0.25">
      <c r="A67" s="113"/>
      <c r="B67" s="113" t="s">
        <v>84</v>
      </c>
      <c r="C67" s="113">
        <f>C66</f>
        <v>86.016806855288536</v>
      </c>
      <c r="D67" s="113">
        <f>D66</f>
        <v>0</v>
      </c>
      <c r="E67" s="113">
        <f>-E29</f>
        <v>0</v>
      </c>
    </row>
    <row r="68" spans="1:5" ht="19.5" customHeight="1" x14ac:dyDescent="0.25">
      <c r="A68" s="113"/>
      <c r="B68" s="113" t="s">
        <v>85</v>
      </c>
      <c r="C68" s="113">
        <f>C67+E34</f>
        <v>86.016806855288536</v>
      </c>
      <c r="D68" s="113">
        <f>E30</f>
        <v>0</v>
      </c>
      <c r="E68" s="113">
        <f>E67</f>
        <v>0</v>
      </c>
    </row>
    <row r="69" spans="1:5" ht="19.5" customHeight="1" x14ac:dyDescent="0.25">
      <c r="A69" s="113" t="s">
        <v>14</v>
      </c>
      <c r="B69" s="113" t="s">
        <v>86</v>
      </c>
      <c r="C69" s="113">
        <f>C68</f>
        <v>86.016806855288536</v>
      </c>
      <c r="D69" s="113">
        <f>D68</f>
        <v>0</v>
      </c>
      <c r="E69" s="113">
        <v>0</v>
      </c>
    </row>
    <row r="70" spans="1:5" ht="19.5" customHeight="1" x14ac:dyDescent="0.25">
      <c r="A70" s="113"/>
      <c r="B70" s="113" t="s">
        <v>87</v>
      </c>
      <c r="C70" s="113">
        <f>C69+F25</f>
        <v>114.6838398192954</v>
      </c>
      <c r="D70" s="113">
        <f>D69</f>
        <v>0</v>
      </c>
      <c r="E70" s="113">
        <v>0</v>
      </c>
    </row>
    <row r="71" spans="1:5" ht="19.5" customHeight="1" x14ac:dyDescent="0.25">
      <c r="A71" s="113" t="s">
        <v>15</v>
      </c>
      <c r="B71" s="113" t="s">
        <v>80</v>
      </c>
      <c r="C71" s="113">
        <f>C70</f>
        <v>114.6838398192954</v>
      </c>
      <c r="D71" s="113">
        <f>D70</f>
        <v>0</v>
      </c>
      <c r="E71" s="113">
        <f>G29</f>
        <v>0</v>
      </c>
    </row>
    <row r="72" spans="1:5" ht="19.5" customHeight="1" x14ac:dyDescent="0.25">
      <c r="A72" s="113"/>
      <c r="B72" s="113" t="s">
        <v>81</v>
      </c>
      <c r="C72" s="113">
        <f>C71+G32</f>
        <v>114.6838398192954</v>
      </c>
      <c r="D72" s="113">
        <f>G28</f>
        <v>0</v>
      </c>
      <c r="E72" s="113">
        <f>G29</f>
        <v>0</v>
      </c>
    </row>
    <row r="73" spans="1:5" ht="19.5" customHeight="1" x14ac:dyDescent="0.25">
      <c r="A73" s="113"/>
      <c r="B73" s="113" t="s">
        <v>82</v>
      </c>
      <c r="C73" s="113">
        <f>C72</f>
        <v>114.6838398192954</v>
      </c>
      <c r="D73" s="113">
        <f>D72</f>
        <v>0</v>
      </c>
      <c r="E73" s="113">
        <v>0</v>
      </c>
    </row>
    <row r="74" spans="1:5" ht="19.5" customHeight="1" x14ac:dyDescent="0.25">
      <c r="A74" s="113"/>
      <c r="B74" s="113" t="s">
        <v>83</v>
      </c>
      <c r="C74" s="113">
        <f>C73+0</f>
        <v>114.6838398192954</v>
      </c>
      <c r="D74" s="113">
        <f>D73</f>
        <v>0</v>
      </c>
      <c r="E74" s="113">
        <v>0</v>
      </c>
    </row>
    <row r="75" spans="1:5" ht="19.5" customHeight="1" x14ac:dyDescent="0.25">
      <c r="A75" s="113"/>
      <c r="B75" s="113" t="s">
        <v>84</v>
      </c>
      <c r="C75" s="113">
        <f>C74</f>
        <v>114.6838398192954</v>
      </c>
      <c r="D75" s="113">
        <f>D74</f>
        <v>0</v>
      </c>
      <c r="E75" s="113">
        <f>-G29</f>
        <v>0</v>
      </c>
    </row>
    <row r="76" spans="1:5" ht="19.5" customHeight="1" x14ac:dyDescent="0.25">
      <c r="A76" s="113"/>
      <c r="B76" s="113" t="s">
        <v>85</v>
      </c>
      <c r="C76" s="113">
        <f>C75+G34</f>
        <v>114.6838398192954</v>
      </c>
      <c r="D76" s="113">
        <f>G30</f>
        <v>0</v>
      </c>
      <c r="E76" s="113">
        <f>-G29</f>
        <v>0</v>
      </c>
    </row>
    <row r="77" spans="1:5" ht="19.5" customHeight="1" x14ac:dyDescent="0.25">
      <c r="A77" s="113" t="s">
        <v>16</v>
      </c>
      <c r="B77" s="113" t="s">
        <v>86</v>
      </c>
      <c r="C77" s="113">
        <f>C76</f>
        <v>114.6838398192954</v>
      </c>
      <c r="D77" s="113">
        <f>D76</f>
        <v>0</v>
      </c>
      <c r="E77" s="113">
        <v>0</v>
      </c>
    </row>
    <row r="78" spans="1:5" ht="19.5" customHeight="1" x14ac:dyDescent="0.25">
      <c r="A78" s="113"/>
      <c r="B78" s="113" t="s">
        <v>87</v>
      </c>
      <c r="C78" s="113">
        <f>C77+H25</f>
        <v>143.35087278330226</v>
      </c>
      <c r="D78" s="113">
        <f>D77</f>
        <v>0</v>
      </c>
      <c r="E78" s="113">
        <v>0</v>
      </c>
    </row>
    <row r="79" spans="1:5" ht="19.5" customHeight="1" x14ac:dyDescent="0.25">
      <c r="A79" s="113" t="s">
        <v>17</v>
      </c>
      <c r="B79" s="113" t="s">
        <v>80</v>
      </c>
      <c r="C79" s="113">
        <f>C78</f>
        <v>143.35087278330226</v>
      </c>
      <c r="D79" s="113">
        <f>D78</f>
        <v>0</v>
      </c>
      <c r="E79" s="113">
        <f>I29</f>
        <v>0</v>
      </c>
    </row>
    <row r="80" spans="1:5" ht="19.5" customHeight="1" x14ac:dyDescent="0.25">
      <c r="A80" s="113"/>
      <c r="B80" s="113" t="s">
        <v>81</v>
      </c>
      <c r="C80" s="113">
        <f>C79+I32</f>
        <v>143.35087278330226</v>
      </c>
      <c r="D80" s="113">
        <f>I28</f>
        <v>0</v>
      </c>
      <c r="E80" s="113">
        <f>E79</f>
        <v>0</v>
      </c>
    </row>
    <row r="81" spans="1:5" ht="19.5" customHeight="1" x14ac:dyDescent="0.25">
      <c r="A81" s="113"/>
      <c r="B81" s="113" t="s">
        <v>82</v>
      </c>
      <c r="C81" s="113">
        <f t="shared" ref="C81:D83" si="0">C80</f>
        <v>143.35087278330226</v>
      </c>
      <c r="D81" s="113">
        <f t="shared" si="0"/>
        <v>0</v>
      </c>
      <c r="E81" s="113">
        <v>0</v>
      </c>
    </row>
    <row r="82" spans="1:5" ht="19.5" customHeight="1" x14ac:dyDescent="0.25">
      <c r="A82" s="113"/>
      <c r="B82" s="113" t="s">
        <v>83</v>
      </c>
      <c r="C82" s="113">
        <f t="shared" si="0"/>
        <v>143.35087278330226</v>
      </c>
      <c r="D82" s="113">
        <f t="shared" si="0"/>
        <v>0</v>
      </c>
      <c r="E82" s="113">
        <v>0</v>
      </c>
    </row>
    <row r="83" spans="1:5" ht="19.5" customHeight="1" x14ac:dyDescent="0.25">
      <c r="A83" s="113"/>
      <c r="B83" s="113" t="s">
        <v>84</v>
      </c>
      <c r="C83" s="113">
        <f t="shared" si="0"/>
        <v>143.35087278330226</v>
      </c>
      <c r="D83" s="113">
        <f t="shared" si="0"/>
        <v>0</v>
      </c>
      <c r="E83" s="113">
        <f>-I29</f>
        <v>0</v>
      </c>
    </row>
    <row r="84" spans="1:5" ht="19.5" customHeight="1" x14ac:dyDescent="0.25">
      <c r="A84" s="113"/>
      <c r="B84" s="113" t="s">
        <v>85</v>
      </c>
      <c r="C84" s="113">
        <f>C83+I34</f>
        <v>143.35087278330226</v>
      </c>
      <c r="D84" s="113">
        <f>I30</f>
        <v>0</v>
      </c>
      <c r="E84" s="113">
        <f>E83</f>
        <v>0</v>
      </c>
    </row>
    <row r="85" spans="1:5" ht="19.5" customHeight="1" x14ac:dyDescent="0.25">
      <c r="A85" s="113" t="s">
        <v>18</v>
      </c>
      <c r="B85" s="113" t="s">
        <v>86</v>
      </c>
      <c r="C85" s="113">
        <f>C84</f>
        <v>143.35087278330226</v>
      </c>
      <c r="D85" s="113">
        <f>D84</f>
        <v>0</v>
      </c>
      <c r="E85" s="113">
        <v>0</v>
      </c>
    </row>
    <row r="86" spans="1:5" ht="19.5" customHeight="1" x14ac:dyDescent="0.25">
      <c r="A86" s="113"/>
      <c r="B86" s="113" t="s">
        <v>87</v>
      </c>
      <c r="C86" s="113">
        <f>C85+J25</f>
        <v>172.01790574730913</v>
      </c>
      <c r="D86" s="113">
        <f>D85</f>
        <v>0</v>
      </c>
      <c r="E86" s="113">
        <f>E85</f>
        <v>0</v>
      </c>
    </row>
  </sheetData>
  <mergeCells count="20">
    <mergeCell ref="K21:Q21"/>
    <mergeCell ref="B22:I22"/>
    <mergeCell ref="B40:K40"/>
    <mergeCell ref="B47:K47"/>
    <mergeCell ref="K15:Q15"/>
    <mergeCell ref="K16:Q16"/>
    <mergeCell ref="K17:Q17"/>
    <mergeCell ref="K18:Q18"/>
    <mergeCell ref="K19:Q19"/>
    <mergeCell ref="K20:Q20"/>
    <mergeCell ref="B2:E2"/>
    <mergeCell ref="B4:I17"/>
    <mergeCell ref="T4:V4"/>
    <mergeCell ref="N6:Q6"/>
    <mergeCell ref="T6:V6"/>
    <mergeCell ref="P7:Q7"/>
    <mergeCell ref="N8:Q8"/>
    <mergeCell ref="N9:Q9"/>
    <mergeCell ref="N10:Q10"/>
    <mergeCell ref="N13:Q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0.8</vt:lpstr>
      <vt:lpstr>0.2</vt:lpstr>
      <vt:lpstr>0.6</vt:lpstr>
      <vt:lpstr>1.0</vt:lpstr>
      <vt:lpstr>Mars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Jarvis</dc:creator>
  <cp:lastModifiedBy>John Li</cp:lastModifiedBy>
  <dcterms:created xsi:type="dcterms:W3CDTF">2013-05-21T19:43:24Z</dcterms:created>
  <dcterms:modified xsi:type="dcterms:W3CDTF">2017-05-20T19:04:09Z</dcterms:modified>
</cp:coreProperties>
</file>