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6004"/>
  <workbookPr filterPrivacy="1" updateLinks="always" checkCompatibility="1" autoCompressPictures="0"/>
  <bookViews>
    <workbookView xWindow="0" yWindow="0" windowWidth="25600" windowHeight="14020"/>
  </bookViews>
  <sheets>
    <sheet name="Question No. 1 to 6" sheetId="1" r:id="rId1"/>
    <sheet name="Question No. 7" sheetId="2" r:id="rId2"/>
  </sheets>
  <externalReferences>
    <externalReference r:id="rId3"/>
  </externalReferences>
  <definedNames>
    <definedName name="End_Bal">'[1]Loan Amortization Schedule'!$I$18:$I$497</definedName>
    <definedName name="FV">'Question No. 1 to 6'!$C$10</definedName>
    <definedName name="Header_Row">ROW('[1]Loan Amortization Schedule'!$17:$17)</definedName>
    <definedName name="Interest_Rate">'[1]Loan Amortization Schedule'!$D$6</definedName>
    <definedName name="Last_Row">IF(Values_Entered,Header_Row+Number_of_Payments,Header_Row)</definedName>
    <definedName name="Loan_Amount">'[1]Loan Amortization Schedule'!$D$5</definedName>
    <definedName name="Loan_Start">'[1]Loan Amortization Schedule'!$D$9</definedName>
    <definedName name="Loan_Years">'[1]Loan Amortization Schedule'!$D$7</definedName>
    <definedName name="Number_of_Payments">MATCH(0.01,End_Bal,-1)+1</definedName>
    <definedName name="Pay_Num">'Question No. 1 to 6'!$A$18:$A$526</definedName>
    <definedName name="Period">'Question No. 1 to 6'!$C$6</definedName>
    <definedName name="PMT">'Question No. 1 to 6'!$C$9</definedName>
    <definedName name="PV">'Question No. 1 to 6'!$C$8</definedName>
    <definedName name="rate">'Question No. 1 to 6'!$C$7</definedName>
    <definedName name="Values_Entered">IF(Loan_Amount*Interest_Rate*Loan_Years*Loan_Start&gt;0,1,0)</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9" i="1" l="1"/>
  <c r="B66" i="1"/>
  <c r="G62" i="1"/>
  <c r="G53" i="1"/>
  <c r="B63" i="1"/>
  <c r="G61" i="1"/>
  <c r="B60" i="1"/>
  <c r="G60" i="1"/>
  <c r="B56" i="1"/>
  <c r="G59" i="1"/>
  <c r="B53" i="1"/>
  <c r="G58" i="1"/>
  <c r="B50" i="1"/>
  <c r="G57" i="1"/>
  <c r="B47" i="1"/>
  <c r="G56" i="1"/>
  <c r="E62" i="1"/>
  <c r="E61" i="1"/>
  <c r="E60" i="1"/>
  <c r="E59" i="1"/>
  <c r="E58" i="1"/>
  <c r="E57" i="1"/>
  <c r="E56" i="1"/>
  <c r="D3" i="2"/>
  <c r="E3" i="2"/>
  <c r="E5" i="2"/>
  <c r="E7" i="2"/>
  <c r="G19" i="2"/>
  <c r="E10" i="2"/>
  <c r="E11" i="2"/>
  <c r="E12" i="2"/>
  <c r="E13" i="2"/>
  <c r="E25" i="2"/>
  <c r="E26" i="2"/>
  <c r="E27" i="2"/>
  <c r="F3" i="2"/>
  <c r="F5" i="2"/>
  <c r="F7" i="2"/>
  <c r="F10" i="2"/>
  <c r="F11" i="2"/>
  <c r="F12" i="2"/>
  <c r="F13" i="2"/>
  <c r="F25" i="2"/>
  <c r="F26" i="2"/>
  <c r="F27" i="2"/>
  <c r="G3" i="2"/>
  <c r="G5" i="2"/>
  <c r="G7" i="2"/>
  <c r="G10" i="2"/>
  <c r="G11" i="2"/>
  <c r="G12" i="2"/>
  <c r="G13" i="2"/>
  <c r="G25" i="2"/>
  <c r="G26" i="2"/>
  <c r="G27" i="2"/>
  <c r="H3" i="2"/>
  <c r="H5" i="2"/>
  <c r="H7" i="2"/>
  <c r="H10" i="2"/>
  <c r="H11" i="2"/>
  <c r="H12" i="2"/>
  <c r="H13" i="2"/>
  <c r="H25" i="2"/>
  <c r="H26" i="2"/>
  <c r="H27" i="2"/>
  <c r="D5" i="2"/>
  <c r="D7" i="2"/>
  <c r="D10" i="2"/>
  <c r="D11" i="2"/>
  <c r="D12" i="2"/>
  <c r="D13" i="2"/>
  <c r="D25" i="2"/>
  <c r="D26" i="2"/>
  <c r="D27" i="2"/>
  <c r="H43" i="2"/>
  <c r="C43" i="2"/>
  <c r="C33" i="2"/>
  <c r="C35" i="2"/>
  <c r="C50" i="2"/>
  <c r="C51" i="2"/>
  <c r="C52" i="2"/>
  <c r="C58" i="2"/>
  <c r="G69" i="2"/>
  <c r="C81" i="2"/>
  <c r="C62" i="2"/>
  <c r="F34" i="2"/>
  <c r="D32" i="2"/>
  <c r="E32" i="2"/>
  <c r="C26" i="2"/>
  <c r="C5" i="2"/>
  <c r="C7" i="2"/>
  <c r="B180" i="1"/>
  <c r="C185" i="1"/>
  <c r="B173" i="1"/>
  <c r="B192" i="1"/>
  <c r="C166" i="1"/>
  <c r="B190" i="1"/>
  <c r="C63" i="2"/>
  <c r="B151" i="1"/>
  <c r="C151" i="1"/>
  <c r="E151" i="1"/>
  <c r="G151" i="1"/>
  <c r="C142" i="1"/>
  <c r="E137" i="1"/>
  <c r="G137" i="1"/>
  <c r="H137" i="1"/>
  <c r="I137" i="1"/>
  <c r="J137" i="1"/>
  <c r="B133" i="1"/>
  <c r="C125" i="1"/>
  <c r="B119" i="1"/>
  <c r="B102" i="1"/>
  <c r="B96" i="1"/>
  <c r="B92" i="1"/>
  <c r="E84" i="1"/>
  <c r="E89" i="1"/>
  <c r="G35" i="1"/>
  <c r="C35" i="1"/>
  <c r="G36" i="1"/>
  <c r="C36" i="1"/>
  <c r="G37" i="1"/>
  <c r="C37" i="1"/>
  <c r="G38" i="1"/>
  <c r="C38" i="1"/>
  <c r="G39" i="1"/>
  <c r="C39" i="1"/>
  <c r="G34" i="1"/>
  <c r="C34" i="1"/>
  <c r="E33" i="2"/>
  <c r="F32" i="2"/>
  <c r="D33" i="2"/>
  <c r="C11" i="2"/>
  <c r="D34" i="2"/>
  <c r="E34" i="2"/>
  <c r="H34" i="2"/>
  <c r="G34" i="2"/>
  <c r="C184" i="1"/>
  <c r="B175" i="1"/>
  <c r="C59" i="2"/>
  <c r="B195" i="1"/>
  <c r="H151" i="1"/>
  <c r="I151" i="1"/>
  <c r="J151" i="1"/>
  <c r="K151" i="1"/>
  <c r="C31" i="1"/>
  <c r="G21" i="1"/>
  <c r="E21" i="1"/>
  <c r="C21" i="1"/>
  <c r="E49" i="2"/>
  <c r="E52" i="2"/>
  <c r="E58" i="2"/>
  <c r="E59" i="2"/>
  <c r="C12" i="2"/>
  <c r="C13" i="2"/>
  <c r="C27" i="2"/>
  <c r="G32" i="2"/>
  <c r="F33" i="2"/>
  <c r="F35" i="2"/>
  <c r="D35" i="2"/>
  <c r="E35" i="2"/>
  <c r="E34" i="1"/>
  <c r="H34" i="1"/>
  <c r="I34" i="1"/>
  <c r="E38" i="1"/>
  <c r="H38" i="1"/>
  <c r="I38" i="1"/>
  <c r="E36" i="1"/>
  <c r="H36" i="1"/>
  <c r="I36" i="1"/>
  <c r="E35" i="1"/>
  <c r="H35" i="1"/>
  <c r="I35" i="1"/>
  <c r="E39" i="1"/>
  <c r="H39" i="1"/>
  <c r="I39" i="1"/>
  <c r="E37" i="1"/>
  <c r="H37" i="1"/>
  <c r="I37" i="1"/>
  <c r="F49" i="2"/>
  <c r="F52" i="2"/>
  <c r="F58" i="2"/>
  <c r="F59" i="2"/>
  <c r="D49" i="2"/>
  <c r="D52" i="2"/>
  <c r="D58" i="2"/>
  <c r="H32" i="2"/>
  <c r="H33" i="2"/>
  <c r="H35" i="2"/>
  <c r="G33" i="2"/>
  <c r="G35" i="2"/>
  <c r="D60" i="2"/>
  <c r="E60" i="2"/>
  <c r="F60" i="2"/>
  <c r="D59" i="2"/>
  <c r="H49" i="2"/>
  <c r="H52" i="2"/>
  <c r="H58" i="2"/>
  <c r="H59" i="2"/>
  <c r="G49" i="2"/>
  <c r="G52" i="2"/>
  <c r="G58" i="2"/>
  <c r="G59" i="2"/>
  <c r="C66" i="2"/>
  <c r="G67" i="2"/>
  <c r="C80" i="2"/>
  <c r="D80" i="2"/>
  <c r="G70" i="2"/>
  <c r="C70" i="2"/>
  <c r="G68" i="2"/>
  <c r="G60" i="2"/>
  <c r="H61" i="2"/>
  <c r="H63" i="2"/>
  <c r="H60" i="2"/>
</calcChain>
</file>

<file path=xl/sharedStrings.xml><?xml version="1.0" encoding="utf-8"?>
<sst xmlns="http://schemas.openxmlformats.org/spreadsheetml/2006/main" count="263" uniqueCount="234">
  <si>
    <t>Question No. 1</t>
  </si>
  <si>
    <t>N=</t>
  </si>
  <si>
    <t>I=</t>
  </si>
  <si>
    <t>PV=</t>
  </si>
  <si>
    <t>PMT=</t>
  </si>
  <si>
    <t>FV=</t>
  </si>
  <si>
    <t>CD withCheking Account</t>
  </si>
  <si>
    <t>Option -1</t>
  </si>
  <si>
    <t>Option -2</t>
  </si>
  <si>
    <t>Question No. 2</t>
  </si>
  <si>
    <t>Nominal Rate</t>
  </si>
  <si>
    <t>Suntrust</t>
  </si>
  <si>
    <t>Wells Fargo</t>
  </si>
  <si>
    <t>Bank of 
America</t>
  </si>
  <si>
    <t>Compounded period</t>
  </si>
  <si>
    <t>Quaterly</t>
  </si>
  <si>
    <t>Monthly</t>
  </si>
  <si>
    <t>bi-yearly</t>
  </si>
  <si>
    <t>Effective Annual Rate (EAR)</t>
  </si>
  <si>
    <t>Part-A</t>
  </si>
  <si>
    <t>"wells Fargo" is the best option due to low effective rates, because, due to low effective annual rate (EAR) i.e. 13.80% Carvinal Inc. will have to pay low interest on its Loan.</t>
  </si>
  <si>
    <t>Part-B</t>
  </si>
  <si>
    <t>Year</t>
  </si>
  <si>
    <t>Beg Balance</t>
  </si>
  <si>
    <t>Plus Interest</t>
  </si>
  <si>
    <t>Total Payment</t>
  </si>
  <si>
    <t>Interest Paid</t>
  </si>
  <si>
    <t xml:space="preserve">Principal Paid </t>
  </si>
  <si>
    <t>Ending Balance</t>
  </si>
  <si>
    <t>Interest Rate (EAR) =</t>
  </si>
  <si>
    <t>Principal =</t>
  </si>
  <si>
    <t xml:space="preserve">Period = </t>
  </si>
  <si>
    <t>Years</t>
  </si>
  <si>
    <t>Annual Payments</t>
  </si>
  <si>
    <t xml:space="preserve"> =PMT(C29,C31,-C30)</t>
  </si>
  <si>
    <t>Question No. 3:</t>
  </si>
  <si>
    <t>Net Income</t>
  </si>
  <si>
    <t>2) Operating Margin</t>
  </si>
  <si>
    <t>3) Net Profit Margin</t>
  </si>
  <si>
    <t>4) Current Ratio</t>
  </si>
  <si>
    <t>5) Quick Ratio</t>
  </si>
  <si>
    <t>Operating Margin / Net Sale</t>
  </si>
  <si>
    <t>Net Profit / Net Sale</t>
  </si>
  <si>
    <t>Current Assets / Current Liabilities</t>
  </si>
  <si>
    <t>(Cash + Cash Equivillent) / Current Liabilities</t>
  </si>
  <si>
    <t>Total Debts / Total Equity</t>
  </si>
  <si>
    <t>7) Debt to Equity</t>
  </si>
  <si>
    <t>Data Taken from SEC Form 10-K</t>
  </si>
  <si>
    <t>Opreating Income</t>
  </si>
  <si>
    <t>Net Sale</t>
  </si>
  <si>
    <t>Current Assets</t>
  </si>
  <si>
    <t>Current Liabilities</t>
  </si>
  <si>
    <t>6) Fixed Assets Turnover</t>
  </si>
  <si>
    <t>Fixed Assets Turnover / Net Sale</t>
  </si>
  <si>
    <t>1) Debt to Captial Ratio</t>
  </si>
  <si>
    <t>L.T Debts / Ordinary Capital</t>
  </si>
  <si>
    <t>Long Term Debts</t>
  </si>
  <si>
    <t>Total Equity</t>
  </si>
  <si>
    <t>Total S. Capital</t>
  </si>
  <si>
    <t>($ in millions)</t>
  </si>
  <si>
    <t>Cash &amp; Equivilents</t>
  </si>
  <si>
    <t>(L.T. Debts + Others L.T. Liabilities)</t>
  </si>
  <si>
    <t>(Shareholder Equity + Retain Earnings + Acc. Loss + Treasury Stock)</t>
  </si>
  <si>
    <t>Fixed Aeest</t>
  </si>
  <si>
    <t>times</t>
  </si>
  <si>
    <t>Question No. 4:</t>
  </si>
  <si>
    <t>Bonds Type</t>
  </si>
  <si>
    <t>U.S. Debentures</t>
  </si>
  <si>
    <t>Bonds Issue</t>
  </si>
  <si>
    <t>Bonds Mature</t>
  </si>
  <si>
    <t>Coupan rate</t>
  </si>
  <si>
    <t>Bond Rate</t>
  </si>
  <si>
    <t>Trading status</t>
  </si>
  <si>
    <t>Last Trade Price =</t>
  </si>
  <si>
    <t>Market Yield rate =</t>
  </si>
  <si>
    <t>(semi-annaully)</t>
  </si>
  <si>
    <t>Face Value =</t>
  </si>
  <si>
    <t>Yield Ratio =</t>
  </si>
  <si>
    <t>Part (a)</t>
  </si>
  <si>
    <t>Part (b)</t>
  </si>
  <si>
    <t xml:space="preserve">Orignal Offering Price </t>
  </si>
  <si>
    <t>BBB+ (Moody)</t>
  </si>
  <si>
    <t>Part ©</t>
  </si>
  <si>
    <t>Part (d)</t>
  </si>
  <si>
    <t>A Carnival Inc. has ADEQUATE capacity to meet its financial commitments. However, adverse economic conditions or changing circumstances are more likely to lead to a weakened capacity of the Carnival Inc. to meet its financial commitments.</t>
  </si>
  <si>
    <t>Part (c )</t>
  </si>
  <si>
    <t>Call option 
before maturity</t>
  </si>
  <si>
    <t>Part ( e)</t>
  </si>
  <si>
    <t>Coupan Payment 
(each Year)</t>
  </si>
  <si>
    <t xml:space="preserve"> = (Face value x coupan rate )</t>
  </si>
  <si>
    <t>Part (f)</t>
  </si>
  <si>
    <t>Current Yield =</t>
  </si>
  <si>
    <t>Annual Coupan Payment / Market Price</t>
  </si>
  <si>
    <t>Part (g)</t>
  </si>
  <si>
    <t>Bond Price</t>
  </si>
  <si>
    <t>Facevalue =</t>
  </si>
  <si>
    <t>Annual Coupan Payemnt =</t>
  </si>
  <si>
    <t>Period</t>
  </si>
  <si>
    <t>Part (h)</t>
  </si>
  <si>
    <t>&gt; $1,000 Face Value , Hence, Bonds will sell at premium</t>
  </si>
  <si>
    <t xml:space="preserve">Yield to maturity </t>
  </si>
  <si>
    <t>C+ F -P/ n</t>
  </si>
  <si>
    <t>F+P/2</t>
  </si>
  <si>
    <t>Question No. 5</t>
  </si>
  <si>
    <t xml:space="preserve">Part (a) </t>
  </si>
  <si>
    <t>Current Trading Price =</t>
  </si>
  <si>
    <t>Closing Price on september 20. 2016</t>
  </si>
  <si>
    <t>Outstanding Share</t>
  </si>
  <si>
    <t>Market Value of Equity</t>
  </si>
  <si>
    <t>Part (e )</t>
  </si>
  <si>
    <t>Firm Beta</t>
  </si>
  <si>
    <t>Cost of Equity (Using CAPM approach)</t>
  </si>
  <si>
    <t>Last Dividend</t>
  </si>
  <si>
    <t>Dividend Yield</t>
  </si>
  <si>
    <t xml:space="preserve"> = Outstanding Share x Price per Share</t>
  </si>
  <si>
    <t>millions</t>
  </si>
  <si>
    <t xml:space="preserve"> = rf + b(rm-rf) </t>
  </si>
  <si>
    <t>rm =</t>
  </si>
  <si>
    <t>rf=</t>
  </si>
  <si>
    <t>816 million</t>
  </si>
  <si>
    <t>[Cash flow statement 2015]</t>
  </si>
  <si>
    <t xml:space="preserve"> = Annual Dividend paid / Current Share marekt Price</t>
  </si>
  <si>
    <t>D0</t>
  </si>
  <si>
    <r>
      <t>D</t>
    </r>
    <r>
      <rPr>
        <sz val="8"/>
        <color theme="1"/>
        <rFont val="Calibri"/>
        <family val="2"/>
        <scheme val="minor"/>
      </rPr>
      <t xml:space="preserve">0 </t>
    </r>
    <r>
      <rPr>
        <sz val="11"/>
        <color theme="1"/>
        <rFont val="Calibri"/>
        <family val="2"/>
        <scheme val="minor"/>
      </rPr>
      <t>/ K-g</t>
    </r>
  </si>
  <si>
    <t>K=</t>
  </si>
  <si>
    <t>g=</t>
  </si>
  <si>
    <t>D0=</t>
  </si>
  <si>
    <t>D1= D0(1+g)</t>
  </si>
  <si>
    <t>D2= D1(1+g)</t>
  </si>
  <si>
    <t>D3= D2(1+g)</t>
  </si>
  <si>
    <t>D4= D3(1+g)</t>
  </si>
  <si>
    <t>D5= D4(1+g)</t>
  </si>
  <si>
    <t>Part (i)</t>
  </si>
  <si>
    <t>P0 =</t>
  </si>
  <si>
    <t>D0 /(K-g)</t>
  </si>
  <si>
    <t>Part (j)</t>
  </si>
  <si>
    <t>D2= D1/(1+g)^2</t>
  </si>
  <si>
    <t>D1= D0/(1+g)^1</t>
  </si>
  <si>
    <t>D3= D2(1+g)^3</t>
  </si>
  <si>
    <t>D4= D3(1+g)^4</t>
  </si>
  <si>
    <t>D5= D4(1+g^5</t>
  </si>
  <si>
    <t>D6= D5(1+g^6</t>
  </si>
  <si>
    <t>D7= D6(1+g^7</t>
  </si>
  <si>
    <t>D7 /(K-g)</t>
  </si>
  <si>
    <t>Onwards</t>
  </si>
  <si>
    <t>Part (K)</t>
  </si>
  <si>
    <t>In this scanerio, the stock is under value because the market rate is higher than issuing rate and the stock annual yield is more than its market rate.</t>
  </si>
  <si>
    <t>Question No. 6:</t>
  </si>
  <si>
    <t>Cost of Equity =</t>
  </si>
  <si>
    <t>Rm =</t>
  </si>
  <si>
    <t>Rf=</t>
  </si>
  <si>
    <t>Beta =</t>
  </si>
  <si>
    <t xml:space="preserve">Cost of Equity </t>
  </si>
  <si>
    <t>Orignal Bond Issue =</t>
  </si>
  <si>
    <t xml:space="preserve">YTM </t>
  </si>
  <si>
    <t>Cost of Debts =</t>
  </si>
  <si>
    <t>YTM x Outstadning bonds</t>
  </si>
  <si>
    <t>Part (c)</t>
  </si>
  <si>
    <t>Value =</t>
  </si>
  <si>
    <t>Equity + Debts</t>
  </si>
  <si>
    <t>Equity =</t>
  </si>
  <si>
    <t>Debts</t>
  </si>
  <si>
    <t>Equity to Value =</t>
  </si>
  <si>
    <t xml:space="preserve">Equity / Value </t>
  </si>
  <si>
    <t>Debts to Value =</t>
  </si>
  <si>
    <t>Debts / Value</t>
  </si>
  <si>
    <t>S&amp;P</t>
  </si>
  <si>
    <t>Kd=</t>
  </si>
  <si>
    <t>Ks=</t>
  </si>
  <si>
    <t xml:space="preserve"> ((E/V) * Re) + [((D/V) * Rd)*(1-T)]</t>
  </si>
  <si>
    <t>WACC</t>
  </si>
  <si>
    <t>Tax rate</t>
  </si>
  <si>
    <t>Question No. 7:</t>
  </si>
  <si>
    <t>Sale</t>
  </si>
  <si>
    <t>COGS</t>
  </si>
  <si>
    <t>Overhead</t>
  </si>
  <si>
    <t>Depreciation</t>
  </si>
  <si>
    <t>EBIT</t>
  </si>
  <si>
    <t>Less: Taxes</t>
  </si>
  <si>
    <t xml:space="preserve">Net Income </t>
  </si>
  <si>
    <t>Sales</t>
  </si>
  <si>
    <t>Per Unit</t>
  </si>
  <si>
    <t>Q</t>
  </si>
  <si>
    <t>Total</t>
  </si>
  <si>
    <t>Depreciaotion per year =</t>
  </si>
  <si>
    <t xml:space="preserve">Input Cost of Shipment </t>
  </si>
  <si>
    <t>Total Life of project</t>
  </si>
  <si>
    <t>Fixed Overhead</t>
  </si>
  <si>
    <t>Variable Overhead</t>
  </si>
  <si>
    <t>(Q x V.C)</t>
  </si>
  <si>
    <t xml:space="preserve">Operating Cash Flows </t>
  </si>
  <si>
    <t>Net Income =</t>
  </si>
  <si>
    <t>Operating Cash Flows</t>
  </si>
  <si>
    <t>Net Capital Spending</t>
  </si>
  <si>
    <t xml:space="preserve">Fixed Assets </t>
  </si>
  <si>
    <t>Net Fixed Assets (Closing - Opening)</t>
  </si>
  <si>
    <t xml:space="preserve">Depreciation </t>
  </si>
  <si>
    <t>Net Capital Spending (NCS)</t>
  </si>
  <si>
    <t>Change in Net Working Capital:</t>
  </si>
  <si>
    <t>Inventory Cost</t>
  </si>
  <si>
    <t>Change in Net Working Capital</t>
  </si>
  <si>
    <t xml:space="preserve"> =[Ending (C.A - C.L)] - [Opn (C.A - C.L)]</t>
  </si>
  <si>
    <t>Project Cash Flows:</t>
  </si>
  <si>
    <t>OCF</t>
  </si>
  <si>
    <t>Projected Cash Flows</t>
  </si>
  <si>
    <t>NPV =</t>
  </si>
  <si>
    <t>i=</t>
  </si>
  <si>
    <t xml:space="preserve">Net Present Value (NPV): </t>
  </si>
  <si>
    <t>Internal Rate of Retrun (IRR) -</t>
  </si>
  <si>
    <t xml:space="preserve">IRR </t>
  </si>
  <si>
    <t>&lt;WACC</t>
  </si>
  <si>
    <t>&lt; 0</t>
  </si>
  <si>
    <t>Discounted Payback Period</t>
  </si>
  <si>
    <t>Discouted</t>
  </si>
  <si>
    <t xml:space="preserve">approximately </t>
  </si>
  <si>
    <t>Profitablity Index -</t>
  </si>
  <si>
    <t xml:space="preserve">Present value of Future Cash Flows </t>
  </si>
  <si>
    <t>Intial Investment</t>
  </si>
  <si>
    <t>P.I -</t>
  </si>
  <si>
    <t xml:space="preserve">As the Net Present Value of the new shippment is less than "Zero" and the IRR is below than compnay WACC . Further, compnay profitability index is below than "1". Hence, it is recommended that Carnival Inc. should not invested in the new shipment. </t>
  </si>
  <si>
    <t>Accumlation</t>
  </si>
  <si>
    <t>In this case, bond has more face value than its market price, hence, the expectation of loss on the sale of the bond is high, Hence, Carnival Inc.should not sell the bond and continuet to get the better opportunity.</t>
  </si>
  <si>
    <t>$537.7 (millions)</t>
  </si>
  <si>
    <t xml:space="preserve">Dividend Growth = </t>
  </si>
  <si>
    <t>IRR</t>
  </si>
  <si>
    <t>NPV</t>
  </si>
  <si>
    <t>Dis. Payback Period</t>
  </si>
  <si>
    <t>P.I</t>
  </si>
  <si>
    <t xml:space="preserve"> &lt; 1</t>
  </si>
  <si>
    <t>NCS</t>
  </si>
  <si>
    <t>NWC</t>
  </si>
  <si>
    <t>Add: Depreciation</t>
  </si>
  <si>
    <t>4.3 years</t>
  </si>
  <si>
    <t xml:space="preserve"> CD without Fee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</si>
</sst>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quot;Rs.&quot;#,##0.00_);[Red]\(&quot;Rs.&quot;#,##0.00\)"/>
    <numFmt numFmtId="165" formatCode="_(* #,##0_);_(* \(#,##0\);_(* &quot;-&quot;_);_(@_)"/>
    <numFmt numFmtId="166" formatCode="_(* #,##0.00_);_(* \(#,##0.00\);_(* &quot;-&quot;??_);_(@_)"/>
    <numFmt numFmtId="167" formatCode="_([$$-409]* #,##0.00_);_([$$-409]* \(#,##0.00\);_([$$-409]* &quot;-&quot;??_);_(@_)"/>
    <numFmt numFmtId="168" formatCode="_([$$-409]* #,##0_);_([$$-409]* \(#,##0\);_([$$-409]* &quot;-&quot;_);_(@_)"/>
    <numFmt numFmtId="169" formatCode="_(&quot;$&quot;* #,##0.00_);_(&quot;$&quot;* \(#,##0.00\);_(&quot;$&quot;* &quot;-&quot;??_);_(@_)"/>
    <numFmt numFmtId="170" formatCode="[$$-409]#,##0.00_);[Red]\([$$-409]#,##0.00\)"/>
  </numFmts>
  <fonts count="8" x14ac:knownFonts="1">
    <font>
      <sz val="11"/>
      <color theme="1"/>
      <name val="Calibri"/>
      <family val="2"/>
      <scheme val="minor"/>
    </font>
    <font>
      <b/>
      <sz val="11"/>
      <color theme="1"/>
      <name val="Calibri"/>
      <family val="2"/>
      <scheme val="minor"/>
    </font>
    <font>
      <b/>
      <i/>
      <sz val="11"/>
      <color theme="1"/>
      <name val="Calibri"/>
      <family val="2"/>
      <scheme val="minor"/>
    </font>
    <font>
      <b/>
      <u/>
      <sz val="11"/>
      <color theme="1"/>
      <name val="Calibri"/>
      <family val="2"/>
      <scheme val="minor"/>
    </font>
    <font>
      <sz val="8"/>
      <color theme="1"/>
      <name val="Calibri"/>
      <family val="2"/>
      <scheme val="minor"/>
    </font>
    <font>
      <u/>
      <sz val="11"/>
      <color theme="1"/>
      <name val="Calibri"/>
      <family val="2"/>
      <scheme val="minor"/>
    </font>
    <font>
      <b/>
      <u val="double"/>
      <sz val="11"/>
      <color theme="1"/>
      <name val="Calibri"/>
      <family val="2"/>
      <scheme val="minor"/>
    </font>
    <font>
      <u val="double"/>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8">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top/>
      <bottom style="thin">
        <color auto="1"/>
      </bottom>
      <diagonal/>
    </border>
    <border>
      <left/>
      <right/>
      <top style="thin">
        <color auto="1"/>
      </top>
      <bottom/>
      <diagonal/>
    </border>
    <border>
      <left/>
      <right/>
      <top style="medium">
        <color auto="1"/>
      </top>
      <bottom style="thin">
        <color auto="1"/>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right/>
      <top style="medium">
        <color rgb="FFFF0000"/>
      </top>
      <bottom/>
      <diagonal/>
    </border>
    <border>
      <left/>
      <right/>
      <top/>
      <bottom style="medium">
        <color rgb="FFFF0000"/>
      </bottom>
      <diagonal/>
    </border>
  </borders>
  <cellStyleXfs count="1">
    <xf numFmtId="0" fontId="0" fillId="0" borderId="0"/>
  </cellStyleXfs>
  <cellXfs count="136">
    <xf numFmtId="0" fontId="0" fillId="0" borderId="0" xfId="0"/>
    <xf numFmtId="0" fontId="1" fillId="0" borderId="0" xfId="0" applyFont="1"/>
    <xf numFmtId="0" fontId="1" fillId="0" borderId="0" xfId="0" applyFont="1" applyAlignment="1">
      <alignment horizontal="center"/>
    </xf>
    <xf numFmtId="0" fontId="3" fillId="2" borderId="0" xfId="0" applyFont="1" applyFill="1"/>
    <xf numFmtId="0" fontId="0" fillId="2" borderId="0" xfId="0" applyFill="1"/>
    <xf numFmtId="15" fontId="1" fillId="2" borderId="0" xfId="0" applyNumberFormat="1" applyFont="1" applyFill="1"/>
    <xf numFmtId="0" fontId="0" fillId="2" borderId="2" xfId="0" applyFill="1" applyBorder="1"/>
    <xf numFmtId="0" fontId="0" fillId="2" borderId="3" xfId="0" applyFill="1" applyBorder="1"/>
    <xf numFmtId="0" fontId="0" fillId="2" borderId="9" xfId="0" applyFill="1" applyBorder="1"/>
    <xf numFmtId="0" fontId="0" fillId="2" borderId="4" xfId="0" applyFill="1" applyBorder="1"/>
    <xf numFmtId="10" fontId="0" fillId="2" borderId="5" xfId="0" applyNumberFormat="1" applyFill="1" applyBorder="1"/>
    <xf numFmtId="10" fontId="0" fillId="2" borderId="0" xfId="0" applyNumberFormat="1" applyFill="1"/>
    <xf numFmtId="0" fontId="0" fillId="2" borderId="0" xfId="0" applyFill="1" applyBorder="1"/>
    <xf numFmtId="167" fontId="0" fillId="2" borderId="5" xfId="0" applyNumberFormat="1" applyFill="1" applyBorder="1"/>
    <xf numFmtId="165" fontId="0" fillId="2" borderId="5" xfId="0" applyNumberFormat="1" applyFill="1" applyBorder="1"/>
    <xf numFmtId="0" fontId="0" fillId="2" borderId="6" xfId="0" applyFill="1" applyBorder="1"/>
    <xf numFmtId="167" fontId="0" fillId="2" borderId="7" xfId="0" applyNumberFormat="1" applyFill="1" applyBorder="1"/>
    <xf numFmtId="164" fontId="0" fillId="2" borderId="0" xfId="0" applyNumberFormat="1" applyFill="1"/>
    <xf numFmtId="0" fontId="0" fillId="2" borderId="8" xfId="0" applyFill="1" applyBorder="1"/>
    <xf numFmtId="167" fontId="0" fillId="2" borderId="0" xfId="0" applyNumberFormat="1" applyFill="1" applyBorder="1"/>
    <xf numFmtId="164" fontId="2" fillId="2" borderId="0" xfId="0" applyNumberFormat="1" applyFont="1" applyFill="1"/>
    <xf numFmtId="0" fontId="1" fillId="2" borderId="1"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8" xfId="0" applyFont="1" applyFill="1" applyBorder="1"/>
    <xf numFmtId="0" fontId="1" fillId="2" borderId="7" xfId="0" applyFont="1" applyFill="1" applyBorder="1" applyAlignment="1">
      <alignment horizontal="center" vertical="center"/>
    </xf>
    <xf numFmtId="0" fontId="1" fillId="2" borderId="0" xfId="0" applyFont="1" applyFill="1"/>
    <xf numFmtId="10" fontId="0" fillId="2" borderId="10" xfId="0" applyNumberFormat="1" applyFill="1" applyBorder="1"/>
    <xf numFmtId="0" fontId="0" fillId="2" borderId="10" xfId="0" applyFill="1" applyBorder="1"/>
    <xf numFmtId="0" fontId="0" fillId="2" borderId="9" xfId="0" applyFill="1" applyBorder="1" applyAlignment="1">
      <alignment horizontal="center"/>
    </xf>
    <xf numFmtId="10" fontId="1" fillId="2" borderId="11" xfId="0" applyNumberFormat="1" applyFont="1" applyFill="1" applyBorder="1"/>
    <xf numFmtId="0" fontId="1" fillId="2" borderId="0" xfId="0" applyFont="1" applyFill="1" applyAlignment="1">
      <alignment horizontal="center"/>
    </xf>
    <xf numFmtId="168" fontId="0" fillId="2" borderId="0" xfId="0" applyNumberFormat="1" applyFill="1"/>
    <xf numFmtId="0" fontId="1" fillId="2" borderId="1"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0" fillId="2" borderId="16" xfId="0" applyFill="1" applyBorder="1" applyAlignment="1">
      <alignment horizontal="center"/>
    </xf>
    <xf numFmtId="169" fontId="0" fillId="2" borderId="13" xfId="0" applyNumberFormat="1" applyFill="1" applyBorder="1"/>
    <xf numFmtId="166" fontId="0" fillId="2" borderId="24" xfId="0" applyNumberFormat="1" applyFill="1" applyBorder="1"/>
    <xf numFmtId="0" fontId="0" fillId="2" borderId="21" xfId="0" applyFill="1" applyBorder="1"/>
    <xf numFmtId="165" fontId="0" fillId="2" borderId="13" xfId="0" applyNumberFormat="1" applyFill="1" applyBorder="1"/>
    <xf numFmtId="0" fontId="0" fillId="2" borderId="24" xfId="0" applyFill="1" applyBorder="1"/>
    <xf numFmtId="166" fontId="0" fillId="2" borderId="21" xfId="0" applyNumberFormat="1" applyFill="1" applyBorder="1"/>
    <xf numFmtId="166" fontId="0" fillId="2" borderId="17" xfId="0" applyNumberFormat="1" applyFill="1" applyBorder="1"/>
    <xf numFmtId="0" fontId="0" fillId="2" borderId="18" xfId="0" applyFill="1" applyBorder="1" applyAlignment="1">
      <alignment horizontal="center"/>
    </xf>
    <xf numFmtId="169" fontId="0" fillId="2" borderId="12" xfId="0" applyNumberFormat="1" applyFill="1" applyBorder="1"/>
    <xf numFmtId="166" fontId="0" fillId="2" borderId="25" xfId="0" applyNumberFormat="1" applyFill="1" applyBorder="1"/>
    <xf numFmtId="0" fontId="0" fillId="2" borderId="22" xfId="0" applyFill="1" applyBorder="1"/>
    <xf numFmtId="165" fontId="0" fillId="2" borderId="12" xfId="0" applyNumberFormat="1" applyFill="1" applyBorder="1"/>
    <xf numFmtId="0" fontId="0" fillId="2" borderId="25" xfId="0" applyFill="1" applyBorder="1"/>
    <xf numFmtId="166" fontId="0" fillId="2" borderId="22" xfId="0" applyNumberFormat="1" applyFill="1" applyBorder="1"/>
    <xf numFmtId="166" fontId="0" fillId="2" borderId="19" xfId="0" applyNumberFormat="1" applyFill="1" applyBorder="1"/>
    <xf numFmtId="0" fontId="0" fillId="2" borderId="15" xfId="0" applyFill="1" applyBorder="1" applyAlignment="1">
      <alignment horizontal="center"/>
    </xf>
    <xf numFmtId="169" fontId="0" fillId="2" borderId="20" xfId="0" applyNumberFormat="1" applyFill="1" applyBorder="1"/>
    <xf numFmtId="166" fontId="0" fillId="2" borderId="26" xfId="0" applyNumberFormat="1" applyFill="1" applyBorder="1"/>
    <xf numFmtId="0" fontId="0" fillId="2" borderId="23" xfId="0" applyFill="1" applyBorder="1"/>
    <xf numFmtId="165" fontId="0" fillId="2" borderId="20" xfId="0" applyNumberFormat="1" applyFill="1" applyBorder="1"/>
    <xf numFmtId="0" fontId="0" fillId="2" borderId="26" xfId="0" applyFill="1" applyBorder="1"/>
    <xf numFmtId="166" fontId="0" fillId="2" borderId="23" xfId="0" applyNumberFormat="1" applyFill="1" applyBorder="1"/>
    <xf numFmtId="166" fontId="0" fillId="2" borderId="14" xfId="0" applyNumberFormat="1" applyFill="1" applyBorder="1"/>
    <xf numFmtId="167" fontId="0" fillId="2" borderId="0" xfId="0" applyNumberFormat="1" applyFill="1"/>
    <xf numFmtId="10" fontId="0" fillId="2" borderId="1" xfId="0" applyNumberFormat="1" applyFill="1" applyBorder="1"/>
    <xf numFmtId="0" fontId="1" fillId="2" borderId="1" xfId="0" applyFont="1" applyFill="1" applyBorder="1"/>
    <xf numFmtId="2" fontId="0" fillId="2" borderId="1" xfId="0" applyNumberFormat="1" applyFill="1" applyBorder="1"/>
    <xf numFmtId="14" fontId="0" fillId="2" borderId="0" xfId="0" applyNumberFormat="1" applyFill="1"/>
    <xf numFmtId="0" fontId="0" fillId="2" borderId="0" xfId="0" applyFont="1" applyFill="1"/>
    <xf numFmtId="0" fontId="0" fillId="2" borderId="0" xfId="0" applyFill="1" applyAlignment="1">
      <alignment horizontal="center" vertical="center" wrapText="1"/>
    </xf>
    <xf numFmtId="0" fontId="0" fillId="2" borderId="0" xfId="0" applyFill="1" applyAlignment="1">
      <alignment horizontal="left" vertical="top"/>
    </xf>
    <xf numFmtId="0" fontId="1" fillId="2" borderId="0" xfId="0" applyFont="1" applyFill="1" applyAlignment="1">
      <alignment horizontal="left" vertical="top"/>
    </xf>
    <xf numFmtId="0" fontId="0" fillId="2" borderId="0" xfId="0" applyFill="1" applyAlignment="1">
      <alignment horizontal="left" vertical="top" wrapText="1"/>
    </xf>
    <xf numFmtId="0" fontId="1" fillId="2" borderId="0" xfId="0" applyFont="1" applyFill="1" applyAlignment="1">
      <alignment horizontal="left" vertical="top" wrapText="1"/>
    </xf>
    <xf numFmtId="167" fontId="1" fillId="2" borderId="0" xfId="0" applyNumberFormat="1" applyFont="1" applyFill="1" applyAlignment="1">
      <alignment horizontal="left" vertical="top" wrapText="1"/>
    </xf>
    <xf numFmtId="0" fontId="2" fillId="2" borderId="0" xfId="0" applyFont="1" applyFill="1"/>
    <xf numFmtId="0" fontId="0" fillId="2" borderId="27" xfId="0" applyFill="1" applyBorder="1" applyAlignment="1">
      <alignment horizontal="center"/>
    </xf>
    <xf numFmtId="0" fontId="0" fillId="2" borderId="0" xfId="0" applyFill="1" applyAlignment="1">
      <alignment horizontal="center"/>
    </xf>
    <xf numFmtId="10" fontId="1" fillId="2" borderId="0" xfId="0" applyNumberFormat="1" applyFont="1" applyFill="1"/>
    <xf numFmtId="0" fontId="2" fillId="2" borderId="10" xfId="0" applyFont="1" applyFill="1" applyBorder="1" applyAlignment="1">
      <alignment horizontal="center"/>
    </xf>
    <xf numFmtId="165" fontId="0" fillId="2" borderId="0" xfId="0" applyNumberFormat="1" applyFill="1"/>
    <xf numFmtId="0" fontId="1" fillId="2" borderId="10" xfId="0" applyFont="1" applyFill="1" applyBorder="1" applyAlignment="1">
      <alignment horizontal="center"/>
    </xf>
    <xf numFmtId="2" fontId="0" fillId="2" borderId="0" xfId="0" applyNumberFormat="1" applyFill="1"/>
    <xf numFmtId="10" fontId="1" fillId="2" borderId="1" xfId="0" applyNumberFormat="1" applyFont="1" applyFill="1" applyBorder="1"/>
    <xf numFmtId="168" fontId="0" fillId="2" borderId="27" xfId="0" applyNumberFormat="1" applyFill="1" applyBorder="1"/>
    <xf numFmtId="168" fontId="1" fillId="2" borderId="0" xfId="0" applyNumberFormat="1" applyFont="1" applyFill="1"/>
    <xf numFmtId="168" fontId="1" fillId="2" borderId="28" xfId="0" applyNumberFormat="1" applyFont="1" applyFill="1" applyBorder="1"/>
    <xf numFmtId="0" fontId="5" fillId="2" borderId="0" xfId="0" applyFont="1" applyFill="1"/>
    <xf numFmtId="168" fontId="5" fillId="2" borderId="0" xfId="0" applyNumberFormat="1" applyFont="1" applyFill="1" applyAlignment="1">
      <alignment horizontal="center"/>
    </xf>
    <xf numFmtId="0" fontId="1" fillId="2" borderId="27" xfId="0" applyFont="1" applyFill="1" applyBorder="1" applyAlignment="1">
      <alignment horizontal="center"/>
    </xf>
    <xf numFmtId="168" fontId="0" fillId="2" borderId="11" xfId="0" applyNumberFormat="1" applyFill="1" applyBorder="1"/>
    <xf numFmtId="168" fontId="0" fillId="2" borderId="2" xfId="0" applyNumberFormat="1" applyFill="1" applyBorder="1"/>
    <xf numFmtId="168" fontId="0" fillId="2" borderId="9" xfId="0" applyNumberFormat="1" applyFill="1" applyBorder="1"/>
    <xf numFmtId="168" fontId="0" fillId="2" borderId="3" xfId="0" applyNumberFormat="1" applyFill="1" applyBorder="1"/>
    <xf numFmtId="168" fontId="0" fillId="2" borderId="0" xfId="0" applyNumberFormat="1" applyFill="1" applyBorder="1"/>
    <xf numFmtId="168" fontId="0" fillId="2" borderId="5" xfId="0" applyNumberFormat="1" applyFill="1" applyBorder="1"/>
    <xf numFmtId="168" fontId="1" fillId="2" borderId="11" xfId="0" applyNumberFormat="1" applyFont="1" applyFill="1" applyBorder="1"/>
    <xf numFmtId="0" fontId="0" fillId="2" borderId="27" xfId="0" applyFill="1" applyBorder="1"/>
    <xf numFmtId="0" fontId="1" fillId="2" borderId="11" xfId="0" applyFont="1" applyFill="1" applyBorder="1"/>
    <xf numFmtId="167" fontId="1" fillId="2" borderId="0" xfId="0" applyNumberFormat="1" applyFont="1" applyFill="1"/>
    <xf numFmtId="0" fontId="6" fillId="2" borderId="0" xfId="0" applyFont="1" applyFill="1"/>
    <xf numFmtId="0" fontId="7" fillId="2" borderId="0" xfId="0" applyFont="1" applyFill="1"/>
    <xf numFmtId="0" fontId="1" fillId="2" borderId="0" xfId="0" applyFont="1" applyFill="1" applyAlignment="1">
      <alignment horizontal="left"/>
    </xf>
    <xf numFmtId="167" fontId="0" fillId="2" borderId="12" xfId="0" applyNumberFormat="1" applyFill="1" applyBorder="1"/>
    <xf numFmtId="0" fontId="2" fillId="2" borderId="0" xfId="0" applyFont="1" applyFill="1" applyAlignment="1">
      <alignment horizontal="right"/>
    </xf>
    <xf numFmtId="10" fontId="1" fillId="2" borderId="29" xfId="0" applyNumberFormat="1" applyFont="1" applyFill="1" applyBorder="1" applyAlignment="1">
      <alignment horizontal="center"/>
    </xf>
    <xf numFmtId="9" fontId="0" fillId="2" borderId="0" xfId="0" applyNumberFormat="1" applyFill="1"/>
    <xf numFmtId="0" fontId="1" fillId="2" borderId="0" xfId="0" applyFont="1" applyFill="1" applyAlignment="1">
      <alignment wrapText="1"/>
    </xf>
    <xf numFmtId="0" fontId="0" fillId="2" borderId="0" xfId="0" applyFill="1" applyAlignment="1"/>
    <xf numFmtId="170" fontId="5" fillId="2" borderId="0" xfId="0" applyNumberFormat="1" applyFont="1" applyFill="1"/>
    <xf numFmtId="0" fontId="0" fillId="2" borderId="30" xfId="0" applyFill="1" applyBorder="1"/>
    <xf numFmtId="0" fontId="0" fillId="2" borderId="31" xfId="0" applyFill="1" applyBorder="1"/>
    <xf numFmtId="0" fontId="0" fillId="2" borderId="32" xfId="0" applyFill="1" applyBorder="1"/>
    <xf numFmtId="0" fontId="0" fillId="2" borderId="34" xfId="0" applyFill="1" applyBorder="1"/>
    <xf numFmtId="0" fontId="0" fillId="2" borderId="35" xfId="0" applyFill="1" applyBorder="1"/>
    <xf numFmtId="10" fontId="0" fillId="2" borderId="33" xfId="0" applyNumberFormat="1" applyFill="1" applyBorder="1"/>
    <xf numFmtId="2" fontId="1" fillId="2" borderId="1" xfId="0" applyNumberFormat="1" applyFont="1" applyFill="1" applyBorder="1"/>
    <xf numFmtId="0" fontId="1" fillId="2" borderId="32" xfId="0" applyFont="1" applyFill="1" applyBorder="1" applyAlignment="1">
      <alignment horizontal="center"/>
    </xf>
    <xf numFmtId="39" fontId="0" fillId="2" borderId="0" xfId="0" applyNumberFormat="1" applyFill="1"/>
    <xf numFmtId="167" fontId="0" fillId="3" borderId="0" xfId="0" applyNumberFormat="1" applyFill="1"/>
    <xf numFmtId="9" fontId="1" fillId="2" borderId="1" xfId="0" applyNumberFormat="1" applyFont="1" applyFill="1" applyBorder="1" applyAlignment="1">
      <alignment horizontal="center"/>
    </xf>
    <xf numFmtId="170" fontId="1" fillId="2" borderId="33" xfId="0" applyNumberFormat="1" applyFont="1" applyFill="1" applyBorder="1" applyAlignment="1">
      <alignment horizontal="right" indent="1"/>
    </xf>
    <xf numFmtId="9" fontId="1" fillId="2" borderId="33" xfId="0" applyNumberFormat="1" applyFont="1" applyFill="1" applyBorder="1" applyAlignment="1">
      <alignment horizontal="right" indent="1"/>
    </xf>
    <xf numFmtId="0" fontId="1" fillId="2" borderId="33" xfId="0" applyFont="1" applyFill="1" applyBorder="1" applyAlignment="1">
      <alignment horizontal="right" indent="1"/>
    </xf>
    <xf numFmtId="166" fontId="1" fillId="2" borderId="33" xfId="0" applyNumberFormat="1" applyFont="1" applyFill="1" applyBorder="1" applyAlignment="1">
      <alignment horizontal="right" indent="1"/>
    </xf>
    <xf numFmtId="0" fontId="0" fillId="2" borderId="36" xfId="0" applyFill="1" applyBorder="1"/>
    <xf numFmtId="2" fontId="0" fillId="2" borderId="33" xfId="0" applyNumberFormat="1" applyFill="1" applyBorder="1"/>
    <xf numFmtId="0" fontId="0" fillId="2" borderId="37" xfId="0" applyFill="1" applyBorder="1"/>
    <xf numFmtId="10" fontId="0" fillId="2" borderId="35" xfId="0" applyNumberFormat="1" applyFill="1" applyBorder="1"/>
    <xf numFmtId="10" fontId="0" fillId="2" borderId="31" xfId="0" applyNumberFormat="1" applyFill="1" applyBorder="1"/>
    <xf numFmtId="0" fontId="0" fillId="2" borderId="0" xfId="0" applyFill="1" applyAlignment="1">
      <alignment horizontal="left" vertical="center"/>
    </xf>
    <xf numFmtId="10" fontId="0" fillId="2" borderId="0" xfId="0" applyNumberFormat="1" applyFill="1" applyAlignment="1">
      <alignment horizontal="left" vertical="top" wrapText="1"/>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8" xfId="0" applyFont="1" applyFill="1" applyBorder="1" applyAlignment="1">
      <alignment horizontal="center"/>
    </xf>
    <xf numFmtId="0" fontId="0" fillId="2" borderId="0" xfId="0"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Loan%20amortization%20schedule1"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oan Amortization Schedule"/>
    </sheetNames>
    <sheetDataSet>
      <sheetData sheetId="0">
        <row r="5">
          <cell r="D5">
            <v>2000000000</v>
          </cell>
        </row>
        <row r="6">
          <cell r="D6">
            <v>0.13800000000000001</v>
          </cell>
        </row>
        <row r="7">
          <cell r="D7">
            <v>6</v>
          </cell>
        </row>
        <row r="9">
          <cell r="D9">
            <v>42675</v>
          </cell>
        </row>
        <row r="18">
          <cell r="I18">
            <v>1764498840.0569129</v>
          </cell>
        </row>
        <row r="19">
          <cell r="I19">
            <v>1496498520.0416799</v>
          </cell>
        </row>
        <row r="20">
          <cell r="I20">
            <v>1191514155.8643446</v>
          </cell>
        </row>
        <row r="21">
          <cell r="I21">
            <v>844441949.4305371</v>
          </cell>
        </row>
        <row r="22">
          <cell r="I22">
            <v>449473778.50886416</v>
          </cell>
        </row>
        <row r="23">
          <cell r="I23">
            <v>0</v>
          </cell>
        </row>
        <row r="24">
          <cell r="I24">
            <v>0</v>
          </cell>
        </row>
        <row r="25">
          <cell r="I25">
            <v>0</v>
          </cell>
        </row>
        <row r="26">
          <cell r="I26">
            <v>0</v>
          </cell>
        </row>
        <row r="27">
          <cell r="I27">
            <v>0</v>
          </cell>
        </row>
        <row r="28">
          <cell r="I28">
            <v>0</v>
          </cell>
        </row>
        <row r="29">
          <cell r="I29">
            <v>0</v>
          </cell>
        </row>
        <row r="30">
          <cell r="I30">
            <v>0</v>
          </cell>
        </row>
        <row r="31">
          <cell r="I31">
            <v>0</v>
          </cell>
        </row>
        <row r="32">
          <cell r="I32">
            <v>0</v>
          </cell>
        </row>
        <row r="33">
          <cell r="I33">
            <v>0</v>
          </cell>
        </row>
        <row r="34">
          <cell r="I34">
            <v>0</v>
          </cell>
        </row>
        <row r="35">
          <cell r="I35">
            <v>0</v>
          </cell>
        </row>
        <row r="36">
          <cell r="I36">
            <v>0</v>
          </cell>
        </row>
        <row r="37">
          <cell r="I37">
            <v>0</v>
          </cell>
        </row>
        <row r="38">
          <cell r="I38">
            <v>0</v>
          </cell>
        </row>
        <row r="39">
          <cell r="I39">
            <v>0</v>
          </cell>
        </row>
        <row r="40">
          <cell r="I40">
            <v>0</v>
          </cell>
        </row>
        <row r="41">
          <cell r="I41">
            <v>0</v>
          </cell>
        </row>
        <row r="42">
          <cell r="I42">
            <v>0</v>
          </cell>
        </row>
        <row r="43">
          <cell r="I43">
            <v>0</v>
          </cell>
        </row>
        <row r="44">
          <cell r="I44">
            <v>0</v>
          </cell>
        </row>
        <row r="45">
          <cell r="I45">
            <v>0</v>
          </cell>
        </row>
        <row r="46">
          <cell r="I46">
            <v>0</v>
          </cell>
        </row>
        <row r="47">
          <cell r="I47">
            <v>0</v>
          </cell>
        </row>
        <row r="48">
          <cell r="I48">
            <v>0</v>
          </cell>
        </row>
        <row r="49">
          <cell r="I49">
            <v>0</v>
          </cell>
        </row>
        <row r="50">
          <cell r="I50">
            <v>0</v>
          </cell>
        </row>
        <row r="51">
          <cell r="I51">
            <v>0</v>
          </cell>
        </row>
        <row r="52">
          <cell r="I52">
            <v>0</v>
          </cell>
        </row>
        <row r="53">
          <cell r="I53">
            <v>0</v>
          </cell>
        </row>
        <row r="54">
          <cell r="I54">
            <v>0</v>
          </cell>
        </row>
        <row r="55">
          <cell r="I55">
            <v>0</v>
          </cell>
        </row>
        <row r="56">
          <cell r="I56">
            <v>0</v>
          </cell>
        </row>
        <row r="57">
          <cell r="I57">
            <v>0</v>
          </cell>
        </row>
        <row r="58">
          <cell r="I58">
            <v>0</v>
          </cell>
        </row>
        <row r="59">
          <cell r="I59">
            <v>0</v>
          </cell>
        </row>
        <row r="60">
          <cell r="I60">
            <v>0</v>
          </cell>
        </row>
        <row r="61">
          <cell r="I61">
            <v>0</v>
          </cell>
        </row>
        <row r="62">
          <cell r="I62">
            <v>0</v>
          </cell>
        </row>
        <row r="63">
          <cell r="I63">
            <v>0</v>
          </cell>
        </row>
        <row r="64">
          <cell r="I64">
            <v>0</v>
          </cell>
        </row>
        <row r="65">
          <cell r="I65">
            <v>0</v>
          </cell>
        </row>
        <row r="66">
          <cell r="I66">
            <v>0</v>
          </cell>
        </row>
        <row r="67">
          <cell r="I67">
            <v>0</v>
          </cell>
        </row>
        <row r="68">
          <cell r="I68">
            <v>0</v>
          </cell>
        </row>
        <row r="69">
          <cell r="I69">
            <v>0</v>
          </cell>
        </row>
        <row r="70">
          <cell r="I70">
            <v>0</v>
          </cell>
        </row>
        <row r="71">
          <cell r="I71">
            <v>0</v>
          </cell>
        </row>
        <row r="72">
          <cell r="I72">
            <v>0</v>
          </cell>
        </row>
        <row r="73">
          <cell r="I73">
            <v>0</v>
          </cell>
        </row>
        <row r="74">
          <cell r="I74">
            <v>0</v>
          </cell>
        </row>
        <row r="75">
          <cell r="I75">
            <v>0</v>
          </cell>
        </row>
        <row r="76">
          <cell r="I76">
            <v>0</v>
          </cell>
        </row>
        <row r="77">
          <cell r="I77">
            <v>0</v>
          </cell>
        </row>
        <row r="78">
          <cell r="I78">
            <v>0</v>
          </cell>
        </row>
        <row r="79">
          <cell r="I79">
            <v>0</v>
          </cell>
        </row>
        <row r="80">
          <cell r="I80">
            <v>0</v>
          </cell>
        </row>
        <row r="81">
          <cell r="I81">
            <v>0</v>
          </cell>
        </row>
        <row r="82">
          <cell r="I82">
            <v>0</v>
          </cell>
        </row>
        <row r="83">
          <cell r="I83">
            <v>0</v>
          </cell>
        </row>
        <row r="84">
          <cell r="I84">
            <v>0</v>
          </cell>
        </row>
        <row r="85">
          <cell r="I85">
            <v>0</v>
          </cell>
        </row>
        <row r="86">
          <cell r="I86">
            <v>0</v>
          </cell>
        </row>
        <row r="87">
          <cell r="I87">
            <v>0</v>
          </cell>
        </row>
        <row r="88">
          <cell r="I88">
            <v>0</v>
          </cell>
        </row>
        <row r="89">
          <cell r="I89">
            <v>0</v>
          </cell>
        </row>
        <row r="90">
          <cell r="I90">
            <v>0</v>
          </cell>
        </row>
        <row r="91">
          <cell r="I91">
            <v>0</v>
          </cell>
        </row>
        <row r="92">
          <cell r="I92">
            <v>0</v>
          </cell>
        </row>
        <row r="93">
          <cell r="I93">
            <v>0</v>
          </cell>
        </row>
        <row r="94">
          <cell r="I94">
            <v>0</v>
          </cell>
        </row>
        <row r="95">
          <cell r="I95">
            <v>0</v>
          </cell>
        </row>
        <row r="96">
          <cell r="I96">
            <v>0</v>
          </cell>
        </row>
        <row r="97">
          <cell r="I97">
            <v>0</v>
          </cell>
        </row>
        <row r="98">
          <cell r="I98">
            <v>0</v>
          </cell>
        </row>
        <row r="99">
          <cell r="I99">
            <v>0</v>
          </cell>
        </row>
        <row r="100">
          <cell r="I100">
            <v>0</v>
          </cell>
        </row>
        <row r="101">
          <cell r="I101">
            <v>0</v>
          </cell>
        </row>
        <row r="102">
          <cell r="I102">
            <v>0</v>
          </cell>
        </row>
        <row r="103">
          <cell r="I103">
            <v>0</v>
          </cell>
        </row>
        <row r="104">
          <cell r="I104">
            <v>0</v>
          </cell>
        </row>
        <row r="105">
          <cell r="I105">
            <v>0</v>
          </cell>
        </row>
        <row r="106">
          <cell r="I106">
            <v>0</v>
          </cell>
        </row>
        <row r="107">
          <cell r="I107">
            <v>0</v>
          </cell>
        </row>
        <row r="108">
          <cell r="I108">
            <v>0</v>
          </cell>
        </row>
        <row r="109">
          <cell r="I109">
            <v>0</v>
          </cell>
        </row>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136">
          <cell r="I136">
            <v>0</v>
          </cell>
        </row>
        <row r="137">
          <cell r="I137">
            <v>0</v>
          </cell>
        </row>
        <row r="138">
          <cell r="I138">
            <v>0</v>
          </cell>
        </row>
        <row r="139">
          <cell r="I139">
            <v>0</v>
          </cell>
        </row>
        <row r="140">
          <cell r="I140">
            <v>0</v>
          </cell>
        </row>
        <row r="141">
          <cell r="I141">
            <v>0</v>
          </cell>
        </row>
        <row r="142">
          <cell r="I142">
            <v>0</v>
          </cell>
        </row>
        <row r="143">
          <cell r="I143">
            <v>0</v>
          </cell>
        </row>
        <row r="144">
          <cell r="I144">
            <v>0</v>
          </cell>
        </row>
        <row r="145">
          <cell r="I145">
            <v>0</v>
          </cell>
        </row>
        <row r="146">
          <cell r="I146">
            <v>0</v>
          </cell>
        </row>
        <row r="147">
          <cell r="I147">
            <v>0</v>
          </cell>
        </row>
        <row r="148">
          <cell r="I148">
            <v>0</v>
          </cell>
        </row>
        <row r="149">
          <cell r="I149">
            <v>0</v>
          </cell>
        </row>
        <row r="150">
          <cell r="I150">
            <v>0</v>
          </cell>
        </row>
        <row r="151">
          <cell r="I151">
            <v>0</v>
          </cell>
        </row>
        <row r="152">
          <cell r="I152">
            <v>0</v>
          </cell>
        </row>
        <row r="153">
          <cell r="I153">
            <v>0</v>
          </cell>
        </row>
        <row r="154">
          <cell r="I154">
            <v>0</v>
          </cell>
        </row>
        <row r="155">
          <cell r="I155">
            <v>0</v>
          </cell>
        </row>
        <row r="156">
          <cell r="I156">
            <v>0</v>
          </cell>
        </row>
        <row r="157">
          <cell r="I157">
            <v>0</v>
          </cell>
        </row>
        <row r="158">
          <cell r="I158">
            <v>0</v>
          </cell>
        </row>
        <row r="159">
          <cell r="I159">
            <v>0</v>
          </cell>
        </row>
        <row r="160">
          <cell r="I160">
            <v>0</v>
          </cell>
        </row>
        <row r="161">
          <cell r="I161">
            <v>0</v>
          </cell>
        </row>
        <row r="162">
          <cell r="I162">
            <v>0</v>
          </cell>
        </row>
        <row r="163">
          <cell r="I163">
            <v>0</v>
          </cell>
        </row>
        <row r="164">
          <cell r="I164">
            <v>0</v>
          </cell>
        </row>
        <row r="165">
          <cell r="I165">
            <v>0</v>
          </cell>
        </row>
        <row r="166">
          <cell r="I166">
            <v>0</v>
          </cell>
        </row>
        <row r="167">
          <cell r="I167">
            <v>0</v>
          </cell>
        </row>
        <row r="168">
          <cell r="I168">
            <v>0</v>
          </cell>
        </row>
        <row r="169">
          <cell r="I169">
            <v>0</v>
          </cell>
        </row>
        <row r="170">
          <cell r="I170">
            <v>0</v>
          </cell>
        </row>
        <row r="171">
          <cell r="I171">
            <v>0</v>
          </cell>
        </row>
        <row r="172">
          <cell r="I172">
            <v>0</v>
          </cell>
        </row>
        <row r="173">
          <cell r="I173">
            <v>0</v>
          </cell>
        </row>
        <row r="174">
          <cell r="I174">
            <v>0</v>
          </cell>
        </row>
        <row r="175">
          <cell r="I175">
            <v>0</v>
          </cell>
        </row>
        <row r="176">
          <cell r="I176">
            <v>0</v>
          </cell>
        </row>
        <row r="177">
          <cell r="I177">
            <v>0</v>
          </cell>
        </row>
        <row r="178">
          <cell r="I178">
            <v>0</v>
          </cell>
        </row>
        <row r="179">
          <cell r="I179">
            <v>0</v>
          </cell>
        </row>
        <row r="180">
          <cell r="I180">
            <v>0</v>
          </cell>
        </row>
        <row r="181">
          <cell r="I181">
            <v>0</v>
          </cell>
        </row>
        <row r="182">
          <cell r="I182">
            <v>0</v>
          </cell>
        </row>
        <row r="183">
          <cell r="I183">
            <v>0</v>
          </cell>
        </row>
        <row r="184">
          <cell r="I184">
            <v>0</v>
          </cell>
        </row>
        <row r="185">
          <cell r="I185">
            <v>0</v>
          </cell>
        </row>
        <row r="186">
          <cell r="I186">
            <v>0</v>
          </cell>
        </row>
        <row r="187">
          <cell r="I187">
            <v>0</v>
          </cell>
        </row>
        <row r="188">
          <cell r="I188">
            <v>0</v>
          </cell>
        </row>
        <row r="189">
          <cell r="I189">
            <v>0</v>
          </cell>
        </row>
        <row r="190">
          <cell r="I190">
            <v>0</v>
          </cell>
        </row>
        <row r="191">
          <cell r="I191">
            <v>0</v>
          </cell>
        </row>
        <row r="192">
          <cell r="I192">
            <v>0</v>
          </cell>
        </row>
        <row r="193">
          <cell r="I193">
            <v>0</v>
          </cell>
        </row>
        <row r="194">
          <cell r="I194">
            <v>0</v>
          </cell>
        </row>
        <row r="195">
          <cell r="I195">
            <v>0</v>
          </cell>
        </row>
        <row r="196">
          <cell r="I196">
            <v>0</v>
          </cell>
        </row>
        <row r="197">
          <cell r="I197">
            <v>0</v>
          </cell>
        </row>
        <row r="198">
          <cell r="I198">
            <v>0</v>
          </cell>
        </row>
        <row r="199">
          <cell r="I199">
            <v>0</v>
          </cell>
        </row>
        <row r="200">
          <cell r="I200">
            <v>0</v>
          </cell>
        </row>
        <row r="201">
          <cell r="I201">
            <v>0</v>
          </cell>
        </row>
        <row r="202">
          <cell r="I202">
            <v>0</v>
          </cell>
        </row>
        <row r="203">
          <cell r="I203">
            <v>0</v>
          </cell>
        </row>
        <row r="204">
          <cell r="I204">
            <v>0</v>
          </cell>
        </row>
        <row r="205">
          <cell r="I205">
            <v>0</v>
          </cell>
        </row>
        <row r="206">
          <cell r="I206">
            <v>0</v>
          </cell>
        </row>
        <row r="207">
          <cell r="I207">
            <v>0</v>
          </cell>
        </row>
        <row r="208">
          <cell r="I208">
            <v>0</v>
          </cell>
        </row>
        <row r="209">
          <cell r="I209">
            <v>0</v>
          </cell>
        </row>
        <row r="210">
          <cell r="I210">
            <v>0</v>
          </cell>
        </row>
        <row r="211">
          <cell r="I211">
            <v>0</v>
          </cell>
        </row>
        <row r="212">
          <cell r="I212">
            <v>0</v>
          </cell>
        </row>
        <row r="213">
          <cell r="I213">
            <v>0</v>
          </cell>
        </row>
        <row r="214">
          <cell r="I214">
            <v>0</v>
          </cell>
        </row>
        <row r="215">
          <cell r="I215">
            <v>0</v>
          </cell>
        </row>
        <row r="216">
          <cell r="I216">
            <v>0</v>
          </cell>
        </row>
        <row r="217">
          <cell r="I217">
            <v>0</v>
          </cell>
        </row>
        <row r="218">
          <cell r="I218">
            <v>0</v>
          </cell>
        </row>
        <row r="219">
          <cell r="I219">
            <v>0</v>
          </cell>
        </row>
        <row r="220">
          <cell r="I220">
            <v>0</v>
          </cell>
        </row>
        <row r="221">
          <cell r="I221">
            <v>0</v>
          </cell>
        </row>
        <row r="222">
          <cell r="I222">
            <v>0</v>
          </cell>
        </row>
        <row r="223">
          <cell r="I223">
            <v>0</v>
          </cell>
        </row>
        <row r="224">
          <cell r="I224">
            <v>0</v>
          </cell>
        </row>
        <row r="225">
          <cell r="I225">
            <v>0</v>
          </cell>
        </row>
        <row r="226">
          <cell r="I226">
            <v>0</v>
          </cell>
        </row>
        <row r="227">
          <cell r="I227">
            <v>0</v>
          </cell>
        </row>
        <row r="228">
          <cell r="I228">
            <v>0</v>
          </cell>
        </row>
        <row r="229">
          <cell r="I229">
            <v>0</v>
          </cell>
        </row>
        <row r="230">
          <cell r="I230">
            <v>0</v>
          </cell>
        </row>
        <row r="231">
          <cell r="I231">
            <v>0</v>
          </cell>
        </row>
        <row r="232">
          <cell r="I232">
            <v>0</v>
          </cell>
        </row>
        <row r="233">
          <cell r="I233">
            <v>0</v>
          </cell>
        </row>
        <row r="234">
          <cell r="I234">
            <v>0</v>
          </cell>
        </row>
        <row r="235">
          <cell r="I235">
            <v>0</v>
          </cell>
        </row>
        <row r="236">
          <cell r="I236">
            <v>0</v>
          </cell>
        </row>
        <row r="237">
          <cell r="I237">
            <v>0</v>
          </cell>
        </row>
        <row r="238">
          <cell r="I238">
            <v>0</v>
          </cell>
        </row>
        <row r="239">
          <cell r="I239">
            <v>0</v>
          </cell>
        </row>
        <row r="240">
          <cell r="I240">
            <v>0</v>
          </cell>
        </row>
        <row r="241">
          <cell r="I241">
            <v>0</v>
          </cell>
        </row>
        <row r="242">
          <cell r="I242">
            <v>0</v>
          </cell>
        </row>
        <row r="243">
          <cell r="I243">
            <v>0</v>
          </cell>
        </row>
        <row r="244">
          <cell r="I244">
            <v>0</v>
          </cell>
        </row>
        <row r="245">
          <cell r="I245">
            <v>0</v>
          </cell>
        </row>
        <row r="246">
          <cell r="I246">
            <v>0</v>
          </cell>
        </row>
        <row r="247">
          <cell r="I247">
            <v>0</v>
          </cell>
        </row>
        <row r="248">
          <cell r="I248">
            <v>0</v>
          </cell>
        </row>
        <row r="249">
          <cell r="I249">
            <v>0</v>
          </cell>
        </row>
        <row r="250">
          <cell r="I250">
            <v>0</v>
          </cell>
        </row>
        <row r="251">
          <cell r="I251">
            <v>0</v>
          </cell>
        </row>
        <row r="252">
          <cell r="I252">
            <v>0</v>
          </cell>
        </row>
        <row r="253">
          <cell r="I253">
            <v>0</v>
          </cell>
        </row>
        <row r="254">
          <cell r="I254">
            <v>0</v>
          </cell>
        </row>
        <row r="255">
          <cell r="I255">
            <v>0</v>
          </cell>
        </row>
        <row r="256">
          <cell r="I256">
            <v>0</v>
          </cell>
        </row>
        <row r="257">
          <cell r="I257">
            <v>0</v>
          </cell>
        </row>
        <row r="258">
          <cell r="I258">
            <v>0</v>
          </cell>
        </row>
        <row r="259">
          <cell r="I259">
            <v>0</v>
          </cell>
        </row>
        <row r="260">
          <cell r="I260">
            <v>0</v>
          </cell>
        </row>
        <row r="261">
          <cell r="I261">
            <v>0</v>
          </cell>
        </row>
        <row r="262">
          <cell r="I262">
            <v>0</v>
          </cell>
        </row>
        <row r="263">
          <cell r="I263">
            <v>0</v>
          </cell>
        </row>
        <row r="264">
          <cell r="I264">
            <v>0</v>
          </cell>
        </row>
        <row r="265">
          <cell r="I265">
            <v>0</v>
          </cell>
        </row>
        <row r="266">
          <cell r="I266">
            <v>0</v>
          </cell>
        </row>
        <row r="267">
          <cell r="I267">
            <v>0</v>
          </cell>
        </row>
        <row r="268">
          <cell r="I268">
            <v>0</v>
          </cell>
        </row>
        <row r="269">
          <cell r="I269">
            <v>0</v>
          </cell>
        </row>
        <row r="270">
          <cell r="I270">
            <v>0</v>
          </cell>
        </row>
        <row r="271">
          <cell r="I271">
            <v>0</v>
          </cell>
        </row>
        <row r="272">
          <cell r="I272">
            <v>0</v>
          </cell>
        </row>
        <row r="273">
          <cell r="I273">
            <v>0</v>
          </cell>
        </row>
        <row r="274">
          <cell r="I274">
            <v>0</v>
          </cell>
        </row>
        <row r="275">
          <cell r="I275">
            <v>0</v>
          </cell>
        </row>
        <row r="276">
          <cell r="I276">
            <v>0</v>
          </cell>
        </row>
        <row r="277">
          <cell r="I277">
            <v>0</v>
          </cell>
        </row>
        <row r="278">
          <cell r="I278">
            <v>0</v>
          </cell>
        </row>
        <row r="279">
          <cell r="I279">
            <v>0</v>
          </cell>
        </row>
        <row r="280">
          <cell r="I280">
            <v>0</v>
          </cell>
        </row>
        <row r="281">
          <cell r="I281">
            <v>0</v>
          </cell>
        </row>
        <row r="282">
          <cell r="I282">
            <v>0</v>
          </cell>
        </row>
        <row r="283">
          <cell r="I283">
            <v>0</v>
          </cell>
        </row>
        <row r="284">
          <cell r="I284">
            <v>0</v>
          </cell>
        </row>
        <row r="285">
          <cell r="I285">
            <v>0</v>
          </cell>
        </row>
        <row r="286">
          <cell r="I286">
            <v>0</v>
          </cell>
        </row>
        <row r="287">
          <cell r="I287">
            <v>0</v>
          </cell>
        </row>
        <row r="288">
          <cell r="I288">
            <v>0</v>
          </cell>
        </row>
        <row r="289">
          <cell r="I289">
            <v>0</v>
          </cell>
        </row>
        <row r="290">
          <cell r="I290">
            <v>0</v>
          </cell>
        </row>
        <row r="291">
          <cell r="I291">
            <v>0</v>
          </cell>
        </row>
        <row r="292">
          <cell r="I292">
            <v>0</v>
          </cell>
        </row>
        <row r="293">
          <cell r="I293">
            <v>0</v>
          </cell>
        </row>
        <row r="294">
          <cell r="I294">
            <v>0</v>
          </cell>
        </row>
        <row r="295">
          <cell r="I295">
            <v>0</v>
          </cell>
        </row>
        <row r="296">
          <cell r="I296">
            <v>0</v>
          </cell>
        </row>
        <row r="297">
          <cell r="I297">
            <v>0</v>
          </cell>
        </row>
        <row r="298">
          <cell r="I298">
            <v>0</v>
          </cell>
        </row>
        <row r="299">
          <cell r="I299">
            <v>0</v>
          </cell>
        </row>
        <row r="300">
          <cell r="I300">
            <v>0</v>
          </cell>
        </row>
        <row r="301">
          <cell r="I301">
            <v>0</v>
          </cell>
        </row>
        <row r="302">
          <cell r="I302">
            <v>0</v>
          </cell>
        </row>
        <row r="303">
          <cell r="I303">
            <v>0</v>
          </cell>
        </row>
        <row r="304">
          <cell r="I304">
            <v>0</v>
          </cell>
        </row>
        <row r="305">
          <cell r="I305">
            <v>0</v>
          </cell>
        </row>
        <row r="306">
          <cell r="I306">
            <v>0</v>
          </cell>
        </row>
        <row r="307">
          <cell r="I307">
            <v>0</v>
          </cell>
        </row>
        <row r="308">
          <cell r="I308">
            <v>0</v>
          </cell>
        </row>
        <row r="309">
          <cell r="I309">
            <v>0</v>
          </cell>
        </row>
        <row r="310">
          <cell r="I310">
            <v>0</v>
          </cell>
        </row>
        <row r="311">
          <cell r="I311">
            <v>0</v>
          </cell>
        </row>
        <row r="312">
          <cell r="I312">
            <v>0</v>
          </cell>
        </row>
        <row r="313">
          <cell r="I313">
            <v>0</v>
          </cell>
        </row>
        <row r="314">
          <cell r="I314">
            <v>0</v>
          </cell>
        </row>
        <row r="315">
          <cell r="I315">
            <v>0</v>
          </cell>
        </row>
        <row r="316">
          <cell r="I316">
            <v>0</v>
          </cell>
        </row>
        <row r="317">
          <cell r="I317">
            <v>0</v>
          </cell>
        </row>
        <row r="318">
          <cell r="I318">
            <v>0</v>
          </cell>
        </row>
        <row r="319">
          <cell r="I319">
            <v>0</v>
          </cell>
        </row>
        <row r="320">
          <cell r="I320">
            <v>0</v>
          </cell>
        </row>
        <row r="321">
          <cell r="I321">
            <v>0</v>
          </cell>
        </row>
        <row r="322">
          <cell r="I322">
            <v>0</v>
          </cell>
        </row>
        <row r="323">
          <cell r="I323">
            <v>0</v>
          </cell>
        </row>
        <row r="324">
          <cell r="I324">
            <v>0</v>
          </cell>
        </row>
        <row r="325">
          <cell r="I325">
            <v>0</v>
          </cell>
        </row>
        <row r="326">
          <cell r="I326">
            <v>0</v>
          </cell>
        </row>
        <row r="327">
          <cell r="I327">
            <v>0</v>
          </cell>
        </row>
        <row r="328">
          <cell r="I328">
            <v>0</v>
          </cell>
        </row>
        <row r="329">
          <cell r="I329">
            <v>0</v>
          </cell>
        </row>
        <row r="330">
          <cell r="I330">
            <v>0</v>
          </cell>
        </row>
        <row r="331">
          <cell r="I331">
            <v>0</v>
          </cell>
        </row>
        <row r="332">
          <cell r="I332">
            <v>0</v>
          </cell>
        </row>
        <row r="333">
          <cell r="I333">
            <v>0</v>
          </cell>
        </row>
        <row r="334">
          <cell r="I334">
            <v>0</v>
          </cell>
        </row>
        <row r="335">
          <cell r="I335">
            <v>0</v>
          </cell>
        </row>
        <row r="336">
          <cell r="I336">
            <v>0</v>
          </cell>
        </row>
        <row r="337">
          <cell r="I337">
            <v>0</v>
          </cell>
        </row>
        <row r="338">
          <cell r="I338">
            <v>0</v>
          </cell>
        </row>
        <row r="339">
          <cell r="I339">
            <v>0</v>
          </cell>
        </row>
        <row r="340">
          <cell r="I340">
            <v>0</v>
          </cell>
        </row>
        <row r="341">
          <cell r="I341">
            <v>0</v>
          </cell>
        </row>
        <row r="342">
          <cell r="I342">
            <v>0</v>
          </cell>
        </row>
        <row r="343">
          <cell r="I343">
            <v>0</v>
          </cell>
        </row>
        <row r="344">
          <cell r="I344">
            <v>0</v>
          </cell>
        </row>
        <row r="345">
          <cell r="I345">
            <v>0</v>
          </cell>
        </row>
        <row r="346">
          <cell r="I346">
            <v>0</v>
          </cell>
        </row>
        <row r="347">
          <cell r="I347">
            <v>0</v>
          </cell>
        </row>
        <row r="348">
          <cell r="I348">
            <v>0</v>
          </cell>
        </row>
        <row r="349">
          <cell r="I349">
            <v>0</v>
          </cell>
        </row>
        <row r="350">
          <cell r="I350">
            <v>0</v>
          </cell>
        </row>
        <row r="351">
          <cell r="I351">
            <v>0</v>
          </cell>
        </row>
        <row r="352">
          <cell r="I352">
            <v>0</v>
          </cell>
        </row>
        <row r="353">
          <cell r="I353">
            <v>0</v>
          </cell>
        </row>
        <row r="354">
          <cell r="I354">
            <v>0</v>
          </cell>
        </row>
        <row r="355">
          <cell r="I355">
            <v>0</v>
          </cell>
        </row>
        <row r="356">
          <cell r="I356">
            <v>0</v>
          </cell>
        </row>
        <row r="357">
          <cell r="I357">
            <v>0</v>
          </cell>
        </row>
        <row r="358">
          <cell r="I358">
            <v>0</v>
          </cell>
        </row>
        <row r="359">
          <cell r="I359">
            <v>0</v>
          </cell>
        </row>
        <row r="360">
          <cell r="I360">
            <v>0</v>
          </cell>
        </row>
        <row r="361">
          <cell r="I361">
            <v>0</v>
          </cell>
        </row>
        <row r="362">
          <cell r="I362">
            <v>0</v>
          </cell>
        </row>
        <row r="363">
          <cell r="I363">
            <v>0</v>
          </cell>
        </row>
        <row r="364">
          <cell r="I364">
            <v>0</v>
          </cell>
        </row>
        <row r="365">
          <cell r="I365">
            <v>0</v>
          </cell>
        </row>
        <row r="366">
          <cell r="I366">
            <v>0</v>
          </cell>
        </row>
        <row r="367">
          <cell r="I367">
            <v>0</v>
          </cell>
        </row>
        <row r="368">
          <cell r="I368">
            <v>0</v>
          </cell>
        </row>
        <row r="369">
          <cell r="I369">
            <v>0</v>
          </cell>
        </row>
        <row r="370">
          <cell r="I370">
            <v>0</v>
          </cell>
        </row>
        <row r="371">
          <cell r="I371">
            <v>0</v>
          </cell>
        </row>
        <row r="372">
          <cell r="I372">
            <v>0</v>
          </cell>
        </row>
        <row r="373">
          <cell r="I373">
            <v>0</v>
          </cell>
        </row>
        <row r="374">
          <cell r="I374">
            <v>0</v>
          </cell>
        </row>
        <row r="375">
          <cell r="I375">
            <v>0</v>
          </cell>
        </row>
        <row r="376">
          <cell r="I376">
            <v>0</v>
          </cell>
        </row>
        <row r="377">
          <cell r="I377">
            <v>0</v>
          </cell>
        </row>
        <row r="378">
          <cell r="I378">
            <v>0</v>
          </cell>
        </row>
        <row r="379">
          <cell r="I379">
            <v>0</v>
          </cell>
        </row>
        <row r="380">
          <cell r="I380">
            <v>0</v>
          </cell>
        </row>
        <row r="381">
          <cell r="I381">
            <v>0</v>
          </cell>
        </row>
        <row r="382">
          <cell r="I382">
            <v>0</v>
          </cell>
        </row>
        <row r="383">
          <cell r="I383">
            <v>0</v>
          </cell>
        </row>
        <row r="384">
          <cell r="I384">
            <v>0</v>
          </cell>
        </row>
        <row r="385">
          <cell r="I385">
            <v>0</v>
          </cell>
        </row>
        <row r="386">
          <cell r="I386">
            <v>0</v>
          </cell>
        </row>
        <row r="387">
          <cell r="I387">
            <v>0</v>
          </cell>
        </row>
        <row r="388">
          <cell r="I388">
            <v>0</v>
          </cell>
        </row>
        <row r="389">
          <cell r="I389">
            <v>0</v>
          </cell>
        </row>
        <row r="390">
          <cell r="I390">
            <v>0</v>
          </cell>
        </row>
        <row r="391">
          <cell r="I391">
            <v>0</v>
          </cell>
        </row>
        <row r="392">
          <cell r="I392">
            <v>0</v>
          </cell>
        </row>
        <row r="393">
          <cell r="I393">
            <v>0</v>
          </cell>
        </row>
        <row r="394">
          <cell r="I394">
            <v>0</v>
          </cell>
        </row>
        <row r="395">
          <cell r="I395">
            <v>0</v>
          </cell>
        </row>
        <row r="396">
          <cell r="I396">
            <v>0</v>
          </cell>
        </row>
        <row r="397">
          <cell r="I397">
            <v>0</v>
          </cell>
        </row>
        <row r="398">
          <cell r="I398">
            <v>0</v>
          </cell>
        </row>
        <row r="399">
          <cell r="I399">
            <v>0</v>
          </cell>
        </row>
        <row r="400">
          <cell r="I400">
            <v>0</v>
          </cell>
        </row>
        <row r="401">
          <cell r="I401">
            <v>0</v>
          </cell>
        </row>
        <row r="402">
          <cell r="I402">
            <v>0</v>
          </cell>
        </row>
        <row r="403">
          <cell r="I403">
            <v>0</v>
          </cell>
        </row>
        <row r="404">
          <cell r="I404">
            <v>0</v>
          </cell>
        </row>
        <row r="405">
          <cell r="I405">
            <v>0</v>
          </cell>
        </row>
        <row r="406">
          <cell r="I406">
            <v>0</v>
          </cell>
        </row>
        <row r="407">
          <cell r="I407">
            <v>0</v>
          </cell>
        </row>
        <row r="408">
          <cell r="I408">
            <v>0</v>
          </cell>
        </row>
        <row r="409">
          <cell r="I409">
            <v>0</v>
          </cell>
        </row>
        <row r="410">
          <cell r="I410">
            <v>0</v>
          </cell>
        </row>
        <row r="411">
          <cell r="I411">
            <v>0</v>
          </cell>
        </row>
        <row r="412">
          <cell r="I412">
            <v>0</v>
          </cell>
        </row>
        <row r="413">
          <cell r="I413">
            <v>0</v>
          </cell>
        </row>
        <row r="414">
          <cell r="I414">
            <v>0</v>
          </cell>
        </row>
        <row r="415">
          <cell r="I415">
            <v>0</v>
          </cell>
        </row>
        <row r="416">
          <cell r="I416">
            <v>0</v>
          </cell>
        </row>
        <row r="417">
          <cell r="I417">
            <v>0</v>
          </cell>
        </row>
        <row r="418">
          <cell r="I418">
            <v>0</v>
          </cell>
        </row>
        <row r="419">
          <cell r="I419">
            <v>0</v>
          </cell>
        </row>
        <row r="420">
          <cell r="I420">
            <v>0</v>
          </cell>
        </row>
        <row r="421">
          <cell r="I421">
            <v>0</v>
          </cell>
        </row>
        <row r="422">
          <cell r="I422">
            <v>0</v>
          </cell>
        </row>
        <row r="423">
          <cell r="I423">
            <v>0</v>
          </cell>
        </row>
        <row r="424">
          <cell r="I424">
            <v>0</v>
          </cell>
        </row>
        <row r="425">
          <cell r="I425">
            <v>0</v>
          </cell>
        </row>
        <row r="426">
          <cell r="I426">
            <v>0</v>
          </cell>
        </row>
        <row r="427">
          <cell r="I427">
            <v>0</v>
          </cell>
        </row>
        <row r="428">
          <cell r="I428">
            <v>0</v>
          </cell>
        </row>
        <row r="429">
          <cell r="I429">
            <v>0</v>
          </cell>
        </row>
        <row r="430">
          <cell r="I430">
            <v>0</v>
          </cell>
        </row>
        <row r="431">
          <cell r="I431">
            <v>0</v>
          </cell>
        </row>
        <row r="432">
          <cell r="I432">
            <v>0</v>
          </cell>
        </row>
        <row r="433">
          <cell r="I433">
            <v>0</v>
          </cell>
        </row>
        <row r="434">
          <cell r="I434">
            <v>0</v>
          </cell>
        </row>
        <row r="435">
          <cell r="I435">
            <v>0</v>
          </cell>
        </row>
        <row r="436">
          <cell r="I436">
            <v>0</v>
          </cell>
        </row>
        <row r="437">
          <cell r="I437">
            <v>0</v>
          </cell>
        </row>
        <row r="438">
          <cell r="I438">
            <v>0</v>
          </cell>
        </row>
        <row r="439">
          <cell r="I439">
            <v>0</v>
          </cell>
        </row>
        <row r="440">
          <cell r="I440">
            <v>0</v>
          </cell>
        </row>
        <row r="441">
          <cell r="I441">
            <v>0</v>
          </cell>
        </row>
        <row r="442">
          <cell r="I442">
            <v>0</v>
          </cell>
        </row>
        <row r="443">
          <cell r="I443">
            <v>0</v>
          </cell>
        </row>
        <row r="444">
          <cell r="I444">
            <v>0</v>
          </cell>
        </row>
        <row r="445">
          <cell r="I445">
            <v>0</v>
          </cell>
        </row>
        <row r="446">
          <cell r="I446">
            <v>0</v>
          </cell>
        </row>
        <row r="447">
          <cell r="I447">
            <v>0</v>
          </cell>
        </row>
        <row r="448">
          <cell r="I448">
            <v>0</v>
          </cell>
        </row>
        <row r="449">
          <cell r="I449">
            <v>0</v>
          </cell>
        </row>
        <row r="450">
          <cell r="I450">
            <v>0</v>
          </cell>
        </row>
        <row r="451">
          <cell r="I451">
            <v>0</v>
          </cell>
        </row>
        <row r="452">
          <cell r="I452">
            <v>0</v>
          </cell>
        </row>
        <row r="453">
          <cell r="I453">
            <v>0</v>
          </cell>
        </row>
        <row r="454">
          <cell r="I454">
            <v>0</v>
          </cell>
        </row>
        <row r="455">
          <cell r="I455">
            <v>0</v>
          </cell>
        </row>
        <row r="456">
          <cell r="I456">
            <v>0</v>
          </cell>
        </row>
        <row r="457">
          <cell r="I457">
            <v>0</v>
          </cell>
        </row>
        <row r="458">
          <cell r="I458">
            <v>0</v>
          </cell>
        </row>
        <row r="459">
          <cell r="I459">
            <v>0</v>
          </cell>
        </row>
        <row r="460">
          <cell r="I460">
            <v>0</v>
          </cell>
        </row>
        <row r="461">
          <cell r="I461">
            <v>0</v>
          </cell>
        </row>
        <row r="462">
          <cell r="I462">
            <v>0</v>
          </cell>
        </row>
        <row r="463">
          <cell r="I463">
            <v>0</v>
          </cell>
        </row>
        <row r="464">
          <cell r="I464">
            <v>0</v>
          </cell>
        </row>
        <row r="465">
          <cell r="I465">
            <v>0</v>
          </cell>
        </row>
        <row r="466">
          <cell r="I466">
            <v>0</v>
          </cell>
        </row>
        <row r="467">
          <cell r="I467">
            <v>0</v>
          </cell>
        </row>
        <row r="468">
          <cell r="I468">
            <v>0</v>
          </cell>
        </row>
        <row r="469">
          <cell r="I469">
            <v>0</v>
          </cell>
        </row>
        <row r="470">
          <cell r="I470">
            <v>0</v>
          </cell>
        </row>
        <row r="471">
          <cell r="I471">
            <v>0</v>
          </cell>
        </row>
        <row r="472">
          <cell r="I472">
            <v>0</v>
          </cell>
        </row>
        <row r="473">
          <cell r="I473">
            <v>0</v>
          </cell>
        </row>
        <row r="474">
          <cell r="I474">
            <v>0</v>
          </cell>
        </row>
        <row r="475">
          <cell r="I475">
            <v>0</v>
          </cell>
        </row>
        <row r="476">
          <cell r="I476">
            <v>0</v>
          </cell>
        </row>
        <row r="477">
          <cell r="I477">
            <v>0</v>
          </cell>
        </row>
        <row r="478">
          <cell r="I478">
            <v>0</v>
          </cell>
        </row>
        <row r="479">
          <cell r="I479">
            <v>0</v>
          </cell>
        </row>
        <row r="480">
          <cell r="I480">
            <v>0</v>
          </cell>
        </row>
        <row r="481">
          <cell r="I481">
            <v>0</v>
          </cell>
        </row>
        <row r="482">
          <cell r="I482">
            <v>0</v>
          </cell>
        </row>
        <row r="483">
          <cell r="I483">
            <v>0</v>
          </cell>
        </row>
        <row r="484">
          <cell r="I484">
            <v>0</v>
          </cell>
        </row>
        <row r="485">
          <cell r="I485">
            <v>0</v>
          </cell>
        </row>
        <row r="486">
          <cell r="I486">
            <v>0</v>
          </cell>
        </row>
        <row r="487">
          <cell r="I487">
            <v>0</v>
          </cell>
        </row>
        <row r="488">
          <cell r="I488">
            <v>0</v>
          </cell>
        </row>
        <row r="489">
          <cell r="I489">
            <v>0</v>
          </cell>
        </row>
        <row r="490">
          <cell r="I490">
            <v>0</v>
          </cell>
        </row>
        <row r="491">
          <cell r="I491">
            <v>0</v>
          </cell>
        </row>
        <row r="492">
          <cell r="I492">
            <v>0</v>
          </cell>
        </row>
        <row r="493">
          <cell r="I493">
            <v>0</v>
          </cell>
        </row>
        <row r="494">
          <cell r="I494">
            <v>0</v>
          </cell>
        </row>
        <row r="495">
          <cell r="I495">
            <v>0</v>
          </cell>
        </row>
        <row r="496">
          <cell r="I496">
            <v>0</v>
          </cell>
        </row>
        <row r="497">
          <cell r="I497">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8"/>
  <sheetViews>
    <sheetView tabSelected="1" workbookViewId="0">
      <selection activeCell="A24" sqref="A24:G26"/>
    </sheetView>
  </sheetViews>
  <sheetFormatPr baseColWidth="10" defaultColWidth="8.83203125" defaultRowHeight="14" x14ac:dyDescent="0"/>
  <cols>
    <col min="1" max="1" width="17.33203125" customWidth="1"/>
    <col min="2" max="2" width="19.1640625" customWidth="1"/>
    <col min="3" max="3" width="16.83203125" customWidth="1"/>
    <col min="4" max="4" width="0.5" customWidth="1"/>
    <col min="5" max="5" width="22" customWidth="1"/>
    <col min="6" max="6" width="0.6640625" customWidth="1"/>
    <col min="7" max="7" width="16.33203125" bestFit="1" customWidth="1"/>
    <col min="8" max="8" width="16.5" bestFit="1" customWidth="1"/>
    <col min="9" max="9" width="16.5" customWidth="1"/>
    <col min="10" max="10" width="15.33203125" bestFit="1" customWidth="1"/>
    <col min="11" max="11" width="18" bestFit="1" customWidth="1"/>
  </cols>
  <sheetData>
    <row r="1" spans="1:11">
      <c r="A1" s="3" t="s">
        <v>0</v>
      </c>
      <c r="B1" s="4"/>
      <c r="C1" s="4"/>
      <c r="D1" s="4"/>
      <c r="E1" s="4"/>
      <c r="F1" s="4"/>
      <c r="G1" s="4"/>
      <c r="H1" s="4"/>
      <c r="I1" s="4"/>
      <c r="J1" s="4"/>
      <c r="K1" s="4"/>
    </row>
    <row r="2" spans="1:11">
      <c r="A2" s="4"/>
      <c r="B2" s="5"/>
      <c r="C2" s="5"/>
      <c r="D2" s="5"/>
      <c r="E2" s="4"/>
      <c r="F2" s="4"/>
      <c r="G2" s="4"/>
      <c r="H2" s="4"/>
      <c r="I2" s="4"/>
      <c r="J2" s="4"/>
      <c r="K2" s="4"/>
    </row>
    <row r="3" spans="1:11" ht="15" thickBot="1">
      <c r="A3" s="4"/>
      <c r="B3" s="4"/>
      <c r="C3" s="4"/>
      <c r="D3" s="4"/>
      <c r="E3" s="4"/>
      <c r="F3" s="4"/>
      <c r="G3" s="4"/>
      <c r="H3" s="4"/>
      <c r="I3" s="4"/>
      <c r="J3" s="4"/>
      <c r="K3" s="4"/>
    </row>
    <row r="4" spans="1:11" ht="15" thickBot="1">
      <c r="A4" s="4"/>
      <c r="B4" s="132" t="s">
        <v>7</v>
      </c>
      <c r="C4" s="133"/>
      <c r="D4" s="4"/>
      <c r="E4" s="132" t="s">
        <v>8</v>
      </c>
      <c r="F4" s="134"/>
      <c r="G4" s="133"/>
      <c r="H4" s="4"/>
      <c r="I4" s="4"/>
      <c r="J4" s="4"/>
      <c r="K4" s="4"/>
    </row>
    <row r="5" spans="1:11" ht="15" thickBot="1">
      <c r="A5" s="4"/>
      <c r="B5" s="129" t="s">
        <v>233</v>
      </c>
      <c r="C5" s="130"/>
      <c r="D5" s="4"/>
      <c r="E5" s="129" t="s">
        <v>6</v>
      </c>
      <c r="F5" s="131"/>
      <c r="G5" s="130"/>
      <c r="H5" s="4"/>
      <c r="I5" s="4"/>
      <c r="J5" s="4"/>
      <c r="K5" s="4"/>
    </row>
    <row r="6" spans="1:11">
      <c r="A6" s="4"/>
      <c r="B6" s="6" t="s">
        <v>1</v>
      </c>
      <c r="C6" s="7">
        <v>6</v>
      </c>
      <c r="D6" s="4"/>
      <c r="E6" s="6" t="s">
        <v>1</v>
      </c>
      <c r="F6" s="8"/>
      <c r="G6" s="7">
        <v>6</v>
      </c>
      <c r="H6" s="4"/>
      <c r="I6" s="4"/>
      <c r="J6" s="4"/>
      <c r="K6" s="4"/>
    </row>
    <row r="7" spans="1:11">
      <c r="A7" s="4"/>
      <c r="B7" s="9" t="s">
        <v>2</v>
      </c>
      <c r="C7" s="10">
        <v>5.2499999999999998E-2</v>
      </c>
      <c r="D7" s="11"/>
      <c r="E7" s="9" t="s">
        <v>2</v>
      </c>
      <c r="F7" s="12"/>
      <c r="G7" s="10">
        <v>1.7500000000000002E-2</v>
      </c>
      <c r="H7" s="4"/>
      <c r="I7" s="4"/>
      <c r="J7" s="4"/>
      <c r="K7" s="4"/>
    </row>
    <row r="8" spans="1:11">
      <c r="A8" s="4"/>
      <c r="B8" s="9" t="s">
        <v>3</v>
      </c>
      <c r="C8" s="13">
        <v>-462</v>
      </c>
      <c r="D8" s="4"/>
      <c r="E8" s="9" t="s">
        <v>3</v>
      </c>
      <c r="F8" s="12"/>
      <c r="G8" s="13">
        <v>-462000000</v>
      </c>
      <c r="H8" s="4"/>
      <c r="I8" s="4"/>
      <c r="J8" s="4"/>
      <c r="K8" s="4"/>
    </row>
    <row r="9" spans="1:11" ht="15" thickBot="1">
      <c r="A9" s="4"/>
      <c r="B9" s="9" t="s">
        <v>4</v>
      </c>
      <c r="C9" s="14">
        <v>0</v>
      </c>
      <c r="D9" s="4"/>
      <c r="E9" s="9" t="s">
        <v>4</v>
      </c>
      <c r="F9" s="12"/>
      <c r="G9" s="14">
        <v>0</v>
      </c>
      <c r="H9" s="4"/>
      <c r="I9" s="4"/>
      <c r="J9" s="4"/>
      <c r="K9" s="4"/>
    </row>
    <row r="10" spans="1:11" ht="15" thickBot="1">
      <c r="A10" s="4"/>
      <c r="B10" s="15" t="s">
        <v>5</v>
      </c>
      <c r="C10" s="16">
        <v>628021631.20000005</v>
      </c>
      <c r="D10" s="17"/>
      <c r="E10" s="15" t="s">
        <v>5</v>
      </c>
      <c r="F10" s="18"/>
      <c r="G10" s="16">
        <v>512682487.60000002</v>
      </c>
      <c r="H10" s="4"/>
      <c r="I10" s="17"/>
      <c r="J10" s="4"/>
      <c r="K10" s="4"/>
    </row>
    <row r="11" spans="1:11" ht="5.25" customHeight="1">
      <c r="A11" s="4"/>
      <c r="B11" s="12"/>
      <c r="C11" s="19"/>
      <c r="D11" s="17"/>
      <c r="E11" s="12"/>
      <c r="F11" s="12"/>
      <c r="G11" s="19"/>
      <c r="H11" s="4"/>
      <c r="I11" s="17"/>
      <c r="J11" s="4"/>
      <c r="K11" s="4"/>
    </row>
    <row r="12" spans="1:11">
      <c r="A12" s="4"/>
      <c r="B12" s="20"/>
      <c r="C12" s="19"/>
      <c r="D12" s="17"/>
      <c r="E12" s="20"/>
      <c r="F12" s="20"/>
      <c r="G12" s="19"/>
      <c r="H12" s="4"/>
      <c r="I12" s="17"/>
      <c r="J12" s="4"/>
      <c r="K12" s="4"/>
    </row>
    <row r="13" spans="1:11">
      <c r="A13" s="4"/>
      <c r="B13" s="4"/>
      <c r="C13" s="4"/>
      <c r="D13" s="4"/>
      <c r="E13" s="4"/>
      <c r="F13" s="4"/>
      <c r="G13" s="4"/>
      <c r="H13" s="4"/>
      <c r="I13" s="4"/>
      <c r="J13" s="4"/>
      <c r="K13" s="4"/>
    </row>
    <row r="14" spans="1:11">
      <c r="A14" s="135"/>
      <c r="B14" s="135"/>
      <c r="C14" s="135"/>
      <c r="D14" s="135"/>
      <c r="E14" s="135"/>
      <c r="F14" s="135"/>
      <c r="G14" s="135"/>
      <c r="H14" s="4"/>
      <c r="I14" s="4"/>
      <c r="J14" s="4"/>
      <c r="K14" s="4"/>
    </row>
    <row r="15" spans="1:11">
      <c r="A15" s="135"/>
      <c r="B15" s="135"/>
      <c r="C15" s="135"/>
      <c r="D15" s="135"/>
      <c r="E15" s="135"/>
      <c r="F15" s="135"/>
      <c r="G15" s="135"/>
      <c r="H15" s="4"/>
      <c r="I15" s="4"/>
      <c r="J15" s="4"/>
      <c r="K15" s="4"/>
    </row>
    <row r="16" spans="1:11">
      <c r="A16" s="135"/>
      <c r="B16" s="135"/>
      <c r="C16" s="135"/>
      <c r="D16" s="135"/>
      <c r="E16" s="135"/>
      <c r="F16" s="135"/>
      <c r="G16" s="135"/>
      <c r="H16" s="4"/>
      <c r="I16" s="4"/>
      <c r="J16" s="4"/>
      <c r="K16" s="4"/>
    </row>
    <row r="17" spans="1:11" ht="15" thickBot="1">
      <c r="A17" s="4"/>
      <c r="B17" s="4"/>
      <c r="C17" s="4"/>
      <c r="D17" s="4"/>
      <c r="E17" s="4"/>
      <c r="F17" s="4"/>
      <c r="G17" s="4"/>
      <c r="H17" s="4"/>
      <c r="I17" s="4"/>
      <c r="J17" s="4"/>
      <c r="K17" s="4"/>
    </row>
    <row r="18" spans="1:11" ht="29" thickBot="1">
      <c r="A18" s="3" t="s">
        <v>9</v>
      </c>
      <c r="B18" s="15"/>
      <c r="C18" s="21" t="s">
        <v>11</v>
      </c>
      <c r="D18" s="22"/>
      <c r="E18" s="23" t="s">
        <v>13</v>
      </c>
      <c r="F18" s="24"/>
      <c r="G18" s="25" t="s">
        <v>12</v>
      </c>
      <c r="H18" s="4"/>
      <c r="I18" s="4"/>
      <c r="J18" s="4"/>
      <c r="K18" s="4"/>
    </row>
    <row r="19" spans="1:11" ht="15" thickBot="1">
      <c r="A19" s="26" t="s">
        <v>19</v>
      </c>
      <c r="B19" s="26" t="s">
        <v>10</v>
      </c>
      <c r="C19" s="27">
        <v>0.13500000000000001</v>
      </c>
      <c r="D19" s="28"/>
      <c r="E19" s="27">
        <v>0.13200000000000001</v>
      </c>
      <c r="F19" s="28"/>
      <c r="G19" s="27">
        <v>0.13</v>
      </c>
      <c r="H19" s="4"/>
      <c r="I19" s="4"/>
      <c r="J19" s="4"/>
      <c r="K19" s="4"/>
    </row>
    <row r="20" spans="1:11">
      <c r="A20" s="4"/>
      <c r="B20" s="4" t="s">
        <v>14</v>
      </c>
      <c r="C20" s="29" t="s">
        <v>17</v>
      </c>
      <c r="D20" s="29"/>
      <c r="E20" s="29" t="s">
        <v>15</v>
      </c>
      <c r="F20" s="29"/>
      <c r="G20" s="29" t="s">
        <v>16</v>
      </c>
      <c r="H20" s="4"/>
      <c r="I20" s="4"/>
      <c r="J20" s="4"/>
      <c r="K20" s="4"/>
    </row>
    <row r="21" spans="1:11" ht="15" thickBot="1">
      <c r="A21" s="4"/>
      <c r="B21" s="26" t="s">
        <v>18</v>
      </c>
      <c r="C21" s="30">
        <f>EFFECT(C19,2)</f>
        <v>0.13955624999999983</v>
      </c>
      <c r="D21" s="30"/>
      <c r="E21" s="30">
        <f>EFFECT(E19,4)</f>
        <v>0.1386789339209995</v>
      </c>
      <c r="F21" s="30"/>
      <c r="G21" s="30">
        <f>EFFECT(G19,12)</f>
        <v>0.1380324816138776</v>
      </c>
      <c r="H21" s="4"/>
      <c r="I21" s="4"/>
      <c r="J21" s="4"/>
      <c r="K21" s="4"/>
    </row>
    <row r="22" spans="1:11" ht="15" thickTop="1">
      <c r="A22" s="4"/>
      <c r="B22" s="4"/>
      <c r="C22" s="4"/>
      <c r="D22" s="4"/>
      <c r="E22" s="4"/>
      <c r="F22" s="4"/>
      <c r="G22" s="4"/>
      <c r="H22" s="4"/>
      <c r="I22" s="4"/>
      <c r="J22" s="4"/>
      <c r="K22" s="4"/>
    </row>
    <row r="23" spans="1:11">
      <c r="A23" s="4"/>
      <c r="B23" s="4"/>
      <c r="C23" s="4"/>
      <c r="D23" s="4"/>
      <c r="E23" s="4"/>
      <c r="F23" s="4"/>
      <c r="G23" s="4"/>
      <c r="H23" s="4"/>
      <c r="I23" s="4"/>
      <c r="J23" s="4"/>
      <c r="K23" s="4"/>
    </row>
    <row r="24" spans="1:11">
      <c r="A24" s="135" t="s">
        <v>20</v>
      </c>
      <c r="B24" s="135"/>
      <c r="C24" s="135"/>
      <c r="D24" s="135"/>
      <c r="E24" s="135"/>
      <c r="F24" s="135"/>
      <c r="G24" s="135"/>
      <c r="H24" s="4"/>
      <c r="I24" s="4"/>
      <c r="J24" s="4"/>
      <c r="K24" s="4"/>
    </row>
    <row r="25" spans="1:11">
      <c r="A25" s="135"/>
      <c r="B25" s="135"/>
      <c r="C25" s="135"/>
      <c r="D25" s="135"/>
      <c r="E25" s="135"/>
      <c r="F25" s="135"/>
      <c r="G25" s="135"/>
      <c r="H25" s="4"/>
      <c r="I25" s="4"/>
      <c r="J25" s="4"/>
      <c r="K25" s="4"/>
    </row>
    <row r="26" spans="1:11">
      <c r="A26" s="135"/>
      <c r="B26" s="135"/>
      <c r="C26" s="135"/>
      <c r="D26" s="135"/>
      <c r="E26" s="135"/>
      <c r="F26" s="135"/>
      <c r="G26" s="135"/>
      <c r="H26" s="4"/>
      <c r="I26" s="4"/>
      <c r="J26" s="4"/>
      <c r="K26" s="4"/>
    </row>
    <row r="27" spans="1:11">
      <c r="A27" s="99" t="s">
        <v>21</v>
      </c>
      <c r="B27" s="4"/>
      <c r="C27" s="4"/>
      <c r="D27" s="4"/>
      <c r="E27" s="4"/>
      <c r="F27" s="4"/>
      <c r="G27" s="4"/>
      <c r="H27" s="4"/>
      <c r="I27" s="4"/>
      <c r="J27" s="4"/>
      <c r="K27" s="4"/>
    </row>
    <row r="28" spans="1:11">
      <c r="A28" s="31"/>
      <c r="B28" s="26" t="s">
        <v>29</v>
      </c>
      <c r="C28" s="11">
        <v>0.13800000000000001</v>
      </c>
      <c r="D28" s="4"/>
      <c r="E28" s="4"/>
      <c r="F28" s="4"/>
      <c r="G28" s="4"/>
      <c r="H28" s="4"/>
      <c r="I28" s="4"/>
      <c r="J28" s="4"/>
      <c r="K28" s="4"/>
    </row>
    <row r="29" spans="1:11">
      <c r="A29" s="31"/>
      <c r="B29" s="26" t="s">
        <v>30</v>
      </c>
      <c r="C29" s="32">
        <v>2000000000</v>
      </c>
      <c r="D29" s="4"/>
      <c r="E29" s="4"/>
      <c r="F29" s="4"/>
      <c r="G29" s="4"/>
      <c r="H29" s="4"/>
      <c r="I29" s="4"/>
      <c r="J29" s="4"/>
      <c r="K29" s="4"/>
    </row>
    <row r="30" spans="1:11">
      <c r="A30" s="31"/>
      <c r="B30" s="26" t="s">
        <v>31</v>
      </c>
      <c r="C30" s="4">
        <v>6</v>
      </c>
      <c r="D30" s="4"/>
      <c r="E30" s="4" t="s">
        <v>32</v>
      </c>
      <c r="F30" s="4"/>
      <c r="G30" s="4"/>
      <c r="H30" s="4"/>
      <c r="I30" s="4"/>
      <c r="J30" s="4"/>
      <c r="K30" s="4"/>
    </row>
    <row r="31" spans="1:11">
      <c r="A31" s="31"/>
      <c r="B31" s="26" t="s">
        <v>33</v>
      </c>
      <c r="C31" s="32">
        <f>PMT(C28,C30,-C29)</f>
        <v>511501159.94308704</v>
      </c>
      <c r="D31" s="4"/>
      <c r="E31" s="26" t="s">
        <v>34</v>
      </c>
      <c r="F31" s="4"/>
      <c r="G31" s="4"/>
      <c r="H31" s="4"/>
      <c r="I31" s="4"/>
      <c r="J31" s="4"/>
      <c r="K31" s="4"/>
    </row>
    <row r="32" spans="1:11" ht="15" thickBot="1">
      <c r="A32" s="4"/>
      <c r="B32" s="4"/>
      <c r="C32" s="4"/>
      <c r="D32" s="4"/>
      <c r="E32" s="4"/>
      <c r="F32" s="4"/>
      <c r="G32" s="4"/>
      <c r="H32" s="4"/>
      <c r="I32" s="4"/>
      <c r="J32" s="4"/>
      <c r="K32" s="4"/>
    </row>
    <row r="33" spans="1:11" s="1" customFormat="1" ht="15" thickBot="1">
      <c r="A33" s="33" t="s">
        <v>22</v>
      </c>
      <c r="B33" s="33" t="s">
        <v>23</v>
      </c>
      <c r="C33" s="34" t="s">
        <v>24</v>
      </c>
      <c r="D33" s="35"/>
      <c r="E33" s="33" t="s">
        <v>25</v>
      </c>
      <c r="F33" s="34"/>
      <c r="G33" s="35" t="s">
        <v>26</v>
      </c>
      <c r="H33" s="33" t="s">
        <v>27</v>
      </c>
      <c r="I33" s="33" t="s">
        <v>28</v>
      </c>
      <c r="J33" s="26"/>
      <c r="K33" s="26"/>
    </row>
    <row r="34" spans="1:11">
      <c r="A34" s="36">
        <v>1</v>
      </c>
      <c r="B34" s="37">
        <v>2000000000</v>
      </c>
      <c r="C34" s="38">
        <f>B34+G34</f>
        <v>2276000000</v>
      </c>
      <c r="D34" s="39"/>
      <c r="E34" s="40">
        <f>$C$31</f>
        <v>511501159.94308704</v>
      </c>
      <c r="F34" s="41"/>
      <c r="G34" s="42">
        <f>B34*$C$28</f>
        <v>276000000</v>
      </c>
      <c r="H34" s="37">
        <f>E34-G34</f>
        <v>235501159.94308704</v>
      </c>
      <c r="I34" s="43">
        <f>B34-H34</f>
        <v>1764498840.0569129</v>
      </c>
      <c r="J34" s="4"/>
      <c r="K34" s="4"/>
    </row>
    <row r="35" spans="1:11">
      <c r="A35" s="44">
        <v>2</v>
      </c>
      <c r="B35" s="45">
        <v>1764498840.0569129</v>
      </c>
      <c r="C35" s="46">
        <f t="shared" ref="C35:C39" si="0">B35+G35</f>
        <v>2007999679.984767</v>
      </c>
      <c r="D35" s="47"/>
      <c r="E35" s="48">
        <f t="shared" ref="E35:E39" si="1">$C$31</f>
        <v>511501159.94308704</v>
      </c>
      <c r="F35" s="49"/>
      <c r="G35" s="50">
        <f t="shared" ref="G35:G39" si="2">B35*$C$28</f>
        <v>243500839.927854</v>
      </c>
      <c r="H35" s="45">
        <f t="shared" ref="H35:H39" si="3">E35-G35</f>
        <v>268000320.01523304</v>
      </c>
      <c r="I35" s="51">
        <f t="shared" ref="I35:I39" si="4">B35-H35</f>
        <v>1496498520.0416799</v>
      </c>
      <c r="J35" s="4"/>
      <c r="K35" s="4"/>
    </row>
    <row r="36" spans="1:11">
      <c r="A36" s="44">
        <v>3</v>
      </c>
      <c r="B36" s="45">
        <v>1496498520.0416799</v>
      </c>
      <c r="C36" s="46">
        <f t="shared" si="0"/>
        <v>1703015315.8074317</v>
      </c>
      <c r="D36" s="47"/>
      <c r="E36" s="48">
        <f t="shared" si="1"/>
        <v>511501159.94308704</v>
      </c>
      <c r="F36" s="49"/>
      <c r="G36" s="50">
        <f t="shared" si="2"/>
        <v>206516795.76575184</v>
      </c>
      <c r="H36" s="45">
        <f t="shared" si="3"/>
        <v>304984364.1773352</v>
      </c>
      <c r="I36" s="51">
        <f t="shared" si="4"/>
        <v>1191514155.8643446</v>
      </c>
      <c r="J36" s="4"/>
      <c r="K36" s="4"/>
    </row>
    <row r="37" spans="1:11">
      <c r="A37" s="44">
        <v>4</v>
      </c>
      <c r="B37" s="45">
        <v>1191514155.8643446</v>
      </c>
      <c r="C37" s="46">
        <f t="shared" si="0"/>
        <v>1355943109.3736241</v>
      </c>
      <c r="D37" s="47"/>
      <c r="E37" s="48">
        <f t="shared" si="1"/>
        <v>511501159.94308704</v>
      </c>
      <c r="F37" s="49"/>
      <c r="G37" s="50">
        <f t="shared" si="2"/>
        <v>164428953.50927958</v>
      </c>
      <c r="H37" s="45">
        <f t="shared" si="3"/>
        <v>347072206.43380749</v>
      </c>
      <c r="I37" s="51">
        <f t="shared" si="4"/>
        <v>844441949.4305371</v>
      </c>
      <c r="J37" s="4"/>
      <c r="K37" s="4"/>
    </row>
    <row r="38" spans="1:11">
      <c r="A38" s="44">
        <v>5</v>
      </c>
      <c r="B38" s="45">
        <v>844441949.4305371</v>
      </c>
      <c r="C38" s="46">
        <f t="shared" si="0"/>
        <v>960974938.45195127</v>
      </c>
      <c r="D38" s="47"/>
      <c r="E38" s="48">
        <f t="shared" si="1"/>
        <v>511501159.94308704</v>
      </c>
      <c r="F38" s="49"/>
      <c r="G38" s="50">
        <f t="shared" si="2"/>
        <v>116532989.02141413</v>
      </c>
      <c r="H38" s="45">
        <f t="shared" si="3"/>
        <v>394968170.92167294</v>
      </c>
      <c r="I38" s="51">
        <f t="shared" si="4"/>
        <v>449473778.50886416</v>
      </c>
      <c r="J38" s="4"/>
      <c r="K38" s="4"/>
    </row>
    <row r="39" spans="1:11" ht="15" thickBot="1">
      <c r="A39" s="52">
        <v>6</v>
      </c>
      <c r="B39" s="53">
        <v>449473778.50886416</v>
      </c>
      <c r="C39" s="54">
        <f t="shared" si="0"/>
        <v>511501159.9430874</v>
      </c>
      <c r="D39" s="55"/>
      <c r="E39" s="56">
        <f t="shared" si="1"/>
        <v>511501159.94308704</v>
      </c>
      <c r="F39" s="57"/>
      <c r="G39" s="58">
        <f t="shared" si="2"/>
        <v>62027381.434223257</v>
      </c>
      <c r="H39" s="53">
        <f t="shared" si="3"/>
        <v>449473778.50886381</v>
      </c>
      <c r="I39" s="59">
        <f t="shared" si="4"/>
        <v>0</v>
      </c>
      <c r="J39" s="4"/>
      <c r="K39" s="4"/>
    </row>
    <row r="40" spans="1:11">
      <c r="A40" s="4"/>
      <c r="B40" s="4"/>
      <c r="C40" s="4"/>
      <c r="D40" s="4"/>
      <c r="E40" s="4"/>
      <c r="F40" s="4"/>
      <c r="G40" s="4"/>
      <c r="H40" s="4"/>
      <c r="I40" s="4"/>
      <c r="J40" s="4"/>
      <c r="K40" s="4"/>
    </row>
    <row r="41" spans="1:11">
      <c r="A41" s="4"/>
      <c r="B41" s="4"/>
      <c r="C41" s="4"/>
      <c r="D41" s="4"/>
      <c r="E41" s="4"/>
      <c r="F41" s="4"/>
      <c r="G41" s="4"/>
      <c r="H41" s="4"/>
      <c r="I41" s="4"/>
      <c r="J41" s="4"/>
      <c r="K41" s="4"/>
    </row>
    <row r="42" spans="1:11">
      <c r="A42" s="3" t="s">
        <v>35</v>
      </c>
      <c r="B42" s="4"/>
      <c r="C42" s="4"/>
      <c r="D42" s="4"/>
      <c r="E42" s="3" t="s">
        <v>47</v>
      </c>
      <c r="F42" s="4"/>
      <c r="G42" s="4"/>
      <c r="H42" s="4"/>
      <c r="I42" s="4"/>
      <c r="J42" s="4"/>
      <c r="K42" s="4"/>
    </row>
    <row r="43" spans="1:11">
      <c r="A43" s="4"/>
      <c r="B43" s="4"/>
      <c r="C43" s="4"/>
      <c r="D43" s="4"/>
      <c r="E43" s="4"/>
      <c r="F43" s="4"/>
      <c r="G43" s="101" t="s">
        <v>59</v>
      </c>
      <c r="H43" s="4"/>
      <c r="I43" s="4"/>
      <c r="J43" s="4"/>
      <c r="K43" s="4"/>
    </row>
    <row r="44" spans="1:11">
      <c r="A44" s="4"/>
      <c r="B44" s="4"/>
      <c r="C44" s="4"/>
      <c r="D44" s="4"/>
      <c r="E44" s="49" t="s">
        <v>48</v>
      </c>
      <c r="F44" s="47"/>
      <c r="G44" s="100">
        <v>2574</v>
      </c>
      <c r="H44" s="4"/>
      <c r="I44" s="4"/>
      <c r="J44" s="4"/>
      <c r="K44" s="4"/>
    </row>
    <row r="45" spans="1:11">
      <c r="A45" s="3" t="s">
        <v>54</v>
      </c>
      <c r="B45" s="4"/>
      <c r="C45" s="4"/>
      <c r="D45" s="4"/>
      <c r="E45" s="49" t="s">
        <v>36</v>
      </c>
      <c r="F45" s="47"/>
      <c r="G45" s="100">
        <v>1757</v>
      </c>
      <c r="H45" s="4"/>
      <c r="I45" s="4"/>
      <c r="J45" s="4"/>
      <c r="K45" s="4"/>
    </row>
    <row r="46" spans="1:11" ht="15" thickBot="1">
      <c r="A46" s="4"/>
      <c r="B46" s="26" t="s">
        <v>55</v>
      </c>
      <c r="C46" s="4"/>
      <c r="D46" s="4"/>
      <c r="E46" s="49" t="s">
        <v>49</v>
      </c>
      <c r="F46" s="47"/>
      <c r="G46" s="100">
        <v>15714</v>
      </c>
      <c r="H46" s="4"/>
      <c r="I46" s="4"/>
      <c r="J46" s="4"/>
      <c r="K46" s="4"/>
    </row>
    <row r="47" spans="1:11" ht="15" thickBot="1">
      <c r="A47" s="4"/>
      <c r="B47" s="61">
        <f>G49/G51</f>
        <v>0.99392665265124969</v>
      </c>
      <c r="C47" s="4"/>
      <c r="D47" s="4"/>
      <c r="E47" s="49" t="s">
        <v>50</v>
      </c>
      <c r="F47" s="47"/>
      <c r="G47" s="100">
        <v>2451</v>
      </c>
      <c r="H47" s="4"/>
      <c r="I47" s="4"/>
      <c r="J47" s="4"/>
      <c r="K47" s="4"/>
    </row>
    <row r="48" spans="1:11" ht="15" thickBot="1">
      <c r="A48" s="3" t="s">
        <v>37</v>
      </c>
      <c r="B48" s="4"/>
      <c r="C48" s="4"/>
      <c r="D48" s="4"/>
      <c r="E48" s="49" t="s">
        <v>51</v>
      </c>
      <c r="F48" s="47"/>
      <c r="G48" s="100">
        <v>6956</v>
      </c>
      <c r="H48" s="4"/>
      <c r="I48" s="4"/>
      <c r="J48" s="4"/>
      <c r="K48" s="4"/>
    </row>
    <row r="49" spans="1:11" ht="15" thickBot="1">
      <c r="A49" s="4"/>
      <c r="B49" s="62" t="s">
        <v>41</v>
      </c>
      <c r="C49" s="4"/>
      <c r="D49" s="4"/>
      <c r="E49" s="49" t="s">
        <v>56</v>
      </c>
      <c r="F49" s="47"/>
      <c r="G49" s="100">
        <f>7413+1097</f>
        <v>8510</v>
      </c>
      <c r="H49" s="26" t="s">
        <v>61</v>
      </c>
      <c r="I49" s="4"/>
      <c r="J49" s="4"/>
      <c r="K49" s="4"/>
    </row>
    <row r="50" spans="1:11">
      <c r="A50" s="4"/>
      <c r="B50" s="11">
        <f>G44/G46</f>
        <v>0.16380297823596793</v>
      </c>
      <c r="C50" s="4"/>
      <c r="D50" s="4"/>
      <c r="E50" s="49" t="s">
        <v>57</v>
      </c>
      <c r="F50" s="47"/>
      <c r="G50" s="100">
        <v>23771</v>
      </c>
      <c r="H50" s="26" t="s">
        <v>62</v>
      </c>
      <c r="I50" s="4"/>
      <c r="J50" s="4"/>
      <c r="K50" s="4"/>
    </row>
    <row r="51" spans="1:11">
      <c r="A51" s="3" t="s">
        <v>38</v>
      </c>
      <c r="B51" s="4"/>
      <c r="C51" s="4"/>
      <c r="D51" s="4"/>
      <c r="E51" s="49" t="s">
        <v>58</v>
      </c>
      <c r="F51" s="47"/>
      <c r="G51" s="100">
        <v>8562</v>
      </c>
      <c r="H51" s="4"/>
      <c r="I51" s="4"/>
      <c r="J51" s="4"/>
      <c r="K51" s="4"/>
    </row>
    <row r="52" spans="1:11" ht="15" thickBot="1">
      <c r="A52" s="4"/>
      <c r="B52" s="26" t="s">
        <v>42</v>
      </c>
      <c r="C52" s="4"/>
      <c r="D52" s="4"/>
      <c r="E52" s="49" t="s">
        <v>60</v>
      </c>
      <c r="F52" s="47"/>
      <c r="G52" s="100">
        <v>1395</v>
      </c>
      <c r="H52" s="4"/>
      <c r="I52" s="4"/>
      <c r="J52" s="4"/>
      <c r="K52" s="4"/>
    </row>
    <row r="53" spans="1:11" ht="15" thickBot="1">
      <c r="A53" s="4"/>
      <c r="B53" s="61">
        <f>G45/G46</f>
        <v>0.11181112383861525</v>
      </c>
      <c r="C53" s="4"/>
      <c r="D53" s="4"/>
      <c r="E53" s="49" t="s">
        <v>63</v>
      </c>
      <c r="F53" s="47"/>
      <c r="G53" s="100">
        <f>31888</f>
        <v>31888</v>
      </c>
      <c r="H53" s="26"/>
      <c r="I53" s="4"/>
      <c r="J53" s="4"/>
      <c r="K53" s="4"/>
    </row>
    <row r="54" spans="1:11">
      <c r="A54" s="3" t="s">
        <v>39</v>
      </c>
      <c r="B54" s="4"/>
      <c r="C54" s="4"/>
      <c r="D54" s="4"/>
      <c r="E54" s="49"/>
      <c r="F54" s="47"/>
      <c r="G54" s="100"/>
      <c r="H54" s="4"/>
      <c r="I54" s="4"/>
      <c r="J54" s="4"/>
      <c r="K54" s="4"/>
    </row>
    <row r="55" spans="1:11" ht="15" thickBot="1">
      <c r="A55" s="4"/>
      <c r="B55" s="26" t="s">
        <v>43</v>
      </c>
      <c r="C55" s="4"/>
      <c r="D55" s="4"/>
      <c r="E55" s="4"/>
      <c r="F55" s="4"/>
      <c r="G55" s="4"/>
      <c r="H55" s="4"/>
      <c r="I55" s="4"/>
      <c r="J55" s="4"/>
      <c r="K55" s="4"/>
    </row>
    <row r="56" spans="1:11" ht="15" thickBot="1">
      <c r="A56" s="4"/>
      <c r="B56" s="61">
        <f>G47/G48</f>
        <v>0.35235767682576191</v>
      </c>
      <c r="C56" s="4"/>
      <c r="D56" s="4"/>
      <c r="E56" s="107" t="str">
        <f>A45</f>
        <v>1) Debt to Captial Ratio</v>
      </c>
      <c r="F56" s="122"/>
      <c r="G56" s="126">
        <f>B47</f>
        <v>0.99392665265124969</v>
      </c>
      <c r="H56" s="4"/>
      <c r="I56" s="4"/>
      <c r="J56" s="4"/>
      <c r="K56" s="4"/>
    </row>
    <row r="57" spans="1:11">
      <c r="A57" s="4"/>
      <c r="B57" s="4"/>
      <c r="C57" s="4"/>
      <c r="D57" s="4"/>
      <c r="E57" s="109" t="str">
        <f>A48</f>
        <v>2) Operating Margin</v>
      </c>
      <c r="F57" s="12"/>
      <c r="G57" s="112">
        <f>B50</f>
        <v>0.16380297823596793</v>
      </c>
      <c r="H57" s="4"/>
      <c r="I57" s="4"/>
      <c r="J57" s="4"/>
      <c r="K57" s="4"/>
    </row>
    <row r="58" spans="1:11">
      <c r="A58" s="3" t="s">
        <v>40</v>
      </c>
      <c r="B58" s="4"/>
      <c r="C58" s="4"/>
      <c r="D58" s="4"/>
      <c r="E58" s="109" t="str">
        <f>A51</f>
        <v>3) Net Profit Margin</v>
      </c>
      <c r="F58" s="12"/>
      <c r="G58" s="112">
        <f>B53</f>
        <v>0.11181112383861525</v>
      </c>
      <c r="H58" s="4"/>
      <c r="I58" s="4"/>
      <c r="J58" s="4"/>
      <c r="K58" s="4"/>
    </row>
    <row r="59" spans="1:11" ht="15" thickBot="1">
      <c r="A59" s="26" t="s">
        <v>44</v>
      </c>
      <c r="B59" s="26"/>
      <c r="C59" s="4"/>
      <c r="D59" s="4"/>
      <c r="E59" s="109" t="str">
        <f>A54</f>
        <v>4) Current Ratio</v>
      </c>
      <c r="F59" s="12"/>
      <c r="G59" s="112">
        <f>B56</f>
        <v>0.35235767682576191</v>
      </c>
      <c r="H59" s="4"/>
      <c r="I59" s="4"/>
      <c r="J59" s="4"/>
      <c r="K59" s="4"/>
    </row>
    <row r="60" spans="1:11" ht="15" thickBot="1">
      <c r="A60" s="4">
        <v>1</v>
      </c>
      <c r="B60" s="61">
        <f>G52/G48</f>
        <v>0.20054629097182289</v>
      </c>
      <c r="C60" s="4"/>
      <c r="D60" s="4"/>
      <c r="E60" s="109" t="str">
        <f>A58</f>
        <v>5) Quick Ratio</v>
      </c>
      <c r="F60" s="12"/>
      <c r="G60" s="112">
        <f>B60</f>
        <v>0.20054629097182289</v>
      </c>
      <c r="H60" s="4"/>
      <c r="I60" s="4"/>
      <c r="J60" s="4"/>
      <c r="K60" s="4"/>
    </row>
    <row r="61" spans="1:11">
      <c r="A61" s="3" t="s">
        <v>52</v>
      </c>
      <c r="B61" s="4"/>
      <c r="C61" s="4"/>
      <c r="D61" s="4"/>
      <c r="E61" s="109" t="str">
        <f>A61</f>
        <v>6) Fixed Assets Turnover</v>
      </c>
      <c r="F61" s="12"/>
      <c r="G61" s="123">
        <f>B63</f>
        <v>2.0292732595138094</v>
      </c>
      <c r="H61" s="4"/>
      <c r="I61" s="4"/>
      <c r="J61" s="4"/>
      <c r="K61" s="4"/>
    </row>
    <row r="62" spans="1:11" ht="15" thickBot="1">
      <c r="A62" s="4"/>
      <c r="B62" s="26" t="s">
        <v>53</v>
      </c>
      <c r="C62" s="4"/>
      <c r="D62" s="4"/>
      <c r="E62" s="110" t="str">
        <f>A64</f>
        <v>7) Debt to Equity</v>
      </c>
      <c r="F62" s="124"/>
      <c r="G62" s="125">
        <f>B66</f>
        <v>0.35799924277480966</v>
      </c>
      <c r="H62" s="4"/>
      <c r="I62" s="4"/>
      <c r="J62" s="4"/>
      <c r="K62" s="4"/>
    </row>
    <row r="63" spans="1:11" ht="15" thickBot="1">
      <c r="A63" s="4"/>
      <c r="B63" s="63">
        <f>G53/G46</f>
        <v>2.0292732595138094</v>
      </c>
      <c r="C63" s="4" t="s">
        <v>64</v>
      </c>
      <c r="D63" s="4"/>
      <c r="E63" s="4"/>
      <c r="F63" s="4"/>
      <c r="H63" s="4"/>
      <c r="I63" s="4"/>
      <c r="J63" s="4"/>
      <c r="K63" s="4"/>
    </row>
    <row r="64" spans="1:11">
      <c r="A64" s="3" t="s">
        <v>46</v>
      </c>
      <c r="B64" s="4"/>
      <c r="C64" s="4"/>
      <c r="D64" s="4"/>
      <c r="E64" s="4"/>
      <c r="F64" s="4"/>
      <c r="G64" s="4"/>
      <c r="H64" s="4"/>
      <c r="I64" s="4"/>
      <c r="J64" s="4"/>
      <c r="K64" s="4"/>
    </row>
    <row r="65" spans="1:11" ht="15" thickBot="1">
      <c r="A65" s="4"/>
      <c r="B65" s="26" t="s">
        <v>45</v>
      </c>
      <c r="C65" s="4"/>
      <c r="D65" s="4"/>
      <c r="E65" s="4"/>
      <c r="F65" s="4"/>
      <c r="G65" s="4"/>
      <c r="H65" s="4"/>
      <c r="I65" s="4"/>
      <c r="J65" s="4"/>
      <c r="K65" s="4"/>
    </row>
    <row r="66" spans="1:11" ht="15" thickBot="1">
      <c r="A66" s="4"/>
      <c r="B66" s="61">
        <f>G49/G50</f>
        <v>0.35799924277480966</v>
      </c>
      <c r="C66" s="4"/>
      <c r="D66" s="4"/>
      <c r="E66" s="4"/>
      <c r="F66" s="4"/>
      <c r="G66" s="4"/>
      <c r="H66" s="4"/>
      <c r="I66" s="4"/>
      <c r="J66" s="4"/>
      <c r="K66" s="4"/>
    </row>
    <row r="67" spans="1:11">
      <c r="A67" s="4"/>
      <c r="B67" s="4"/>
      <c r="C67" s="4"/>
      <c r="D67" s="4"/>
      <c r="E67" s="4"/>
      <c r="F67" s="4"/>
      <c r="G67" s="4"/>
      <c r="H67" s="4"/>
      <c r="I67" s="4"/>
      <c r="J67" s="4"/>
      <c r="K67" s="4"/>
    </row>
    <row r="68" spans="1:11">
      <c r="A68" s="4"/>
      <c r="B68" s="4"/>
      <c r="C68" s="4"/>
      <c r="D68" s="4"/>
      <c r="E68" s="4"/>
      <c r="F68" s="4"/>
      <c r="G68" s="4"/>
      <c r="H68" s="4"/>
      <c r="I68" s="4"/>
      <c r="J68" s="4"/>
      <c r="K68" s="4"/>
    </row>
    <row r="69" spans="1:11">
      <c r="A69" s="3" t="s">
        <v>65</v>
      </c>
      <c r="B69" s="4"/>
      <c r="C69" s="4"/>
      <c r="D69" s="4"/>
      <c r="E69" s="4"/>
      <c r="F69" s="4"/>
      <c r="G69" s="4"/>
      <c r="H69" s="4"/>
      <c r="I69" s="4"/>
      <c r="J69" s="4"/>
      <c r="K69" s="4"/>
    </row>
    <row r="70" spans="1:11">
      <c r="A70" s="4"/>
      <c r="B70" s="4"/>
      <c r="C70" s="4"/>
      <c r="D70" s="4"/>
      <c r="E70" s="4"/>
      <c r="F70" s="4"/>
      <c r="G70" s="4"/>
      <c r="H70" s="4"/>
      <c r="I70" s="4"/>
      <c r="J70" s="4"/>
      <c r="K70" s="4"/>
    </row>
    <row r="71" spans="1:11">
      <c r="A71" s="26" t="s">
        <v>78</v>
      </c>
      <c r="B71" s="4"/>
      <c r="C71" s="4"/>
      <c r="D71" s="4"/>
      <c r="E71" s="4"/>
      <c r="F71" s="4"/>
      <c r="G71" s="4"/>
      <c r="H71" s="4"/>
      <c r="I71" s="4"/>
      <c r="J71" s="4"/>
      <c r="K71" s="4"/>
    </row>
    <row r="72" spans="1:11">
      <c r="A72" s="4" t="s">
        <v>66</v>
      </c>
      <c r="B72" s="4" t="s">
        <v>67</v>
      </c>
      <c r="C72" s="4"/>
      <c r="D72" s="4"/>
      <c r="E72" s="4"/>
      <c r="F72" s="4"/>
      <c r="G72" s="4"/>
      <c r="H72" s="4"/>
      <c r="I72" s="4"/>
      <c r="J72" s="4"/>
      <c r="K72" s="4"/>
    </row>
    <row r="73" spans="1:11">
      <c r="A73" s="4" t="s">
        <v>68</v>
      </c>
      <c r="B73" s="64">
        <v>34338</v>
      </c>
      <c r="C73" s="4"/>
      <c r="D73" s="4"/>
      <c r="E73" s="4"/>
      <c r="F73" s="4"/>
      <c r="G73" s="4"/>
      <c r="H73" s="4"/>
      <c r="I73" s="4"/>
      <c r="J73" s="4"/>
      <c r="K73" s="4"/>
    </row>
    <row r="74" spans="1:11">
      <c r="A74" s="4" t="s">
        <v>69</v>
      </c>
      <c r="B74" s="64">
        <v>44936</v>
      </c>
      <c r="C74" s="4"/>
      <c r="D74" s="4"/>
      <c r="E74" s="4"/>
      <c r="F74" s="4"/>
      <c r="G74" s="4"/>
      <c r="H74" s="4"/>
      <c r="I74" s="4"/>
      <c r="J74" s="4"/>
      <c r="K74" s="4"/>
    </row>
    <row r="75" spans="1:11">
      <c r="A75" s="26" t="s">
        <v>79</v>
      </c>
      <c r="B75" s="64"/>
      <c r="C75" s="4"/>
      <c r="D75" s="4"/>
      <c r="E75" s="4"/>
      <c r="F75" s="4"/>
      <c r="G75" s="4"/>
      <c r="H75" s="4"/>
      <c r="I75" s="4"/>
      <c r="J75" s="4"/>
      <c r="K75" s="4"/>
    </row>
    <row r="76" spans="1:11">
      <c r="A76" s="65" t="s">
        <v>80</v>
      </c>
      <c r="B76" s="60">
        <v>98.6</v>
      </c>
      <c r="C76" s="4"/>
      <c r="D76" s="4"/>
      <c r="E76" s="4"/>
      <c r="F76" s="4"/>
      <c r="G76" s="4"/>
      <c r="H76" s="4"/>
      <c r="I76" s="4"/>
      <c r="J76" s="4"/>
      <c r="K76" s="4"/>
    </row>
    <row r="77" spans="1:11">
      <c r="A77" s="4" t="s">
        <v>70</v>
      </c>
      <c r="B77" s="11">
        <v>7.1999999999999995E-2</v>
      </c>
      <c r="C77" s="4" t="s">
        <v>75</v>
      </c>
      <c r="D77" s="4"/>
      <c r="E77" s="4"/>
      <c r="F77" s="4"/>
      <c r="G77" s="4"/>
      <c r="H77" s="4"/>
      <c r="I77" s="4"/>
      <c r="J77" s="4"/>
      <c r="K77" s="4"/>
    </row>
    <row r="78" spans="1:11">
      <c r="A78" s="26" t="s">
        <v>85</v>
      </c>
      <c r="B78" s="11"/>
      <c r="C78" s="4"/>
      <c r="D78" s="4"/>
      <c r="E78" s="4"/>
      <c r="F78" s="4"/>
      <c r="G78" s="4"/>
      <c r="H78" s="4"/>
      <c r="I78" s="4"/>
      <c r="J78" s="4"/>
      <c r="K78" s="4"/>
    </row>
    <row r="79" spans="1:11" ht="54" customHeight="1">
      <c r="A79" s="66" t="s">
        <v>86</v>
      </c>
      <c r="B79" s="128" t="s">
        <v>221</v>
      </c>
      <c r="C79" s="128"/>
      <c r="D79" s="128"/>
      <c r="E79" s="128"/>
      <c r="F79" s="128"/>
      <c r="G79" s="128"/>
      <c r="H79" s="4"/>
      <c r="I79" s="4"/>
      <c r="J79" s="4"/>
      <c r="K79" s="4"/>
    </row>
    <row r="80" spans="1:11">
      <c r="A80" s="4"/>
      <c r="B80" s="11"/>
      <c r="C80" s="4"/>
      <c r="D80" s="4"/>
      <c r="E80" s="4"/>
      <c r="F80" s="4"/>
      <c r="G80" s="4"/>
      <c r="H80" s="4"/>
      <c r="I80" s="4"/>
      <c r="J80" s="4"/>
      <c r="K80" s="4"/>
    </row>
    <row r="81" spans="1:11">
      <c r="A81" s="26" t="s">
        <v>83</v>
      </c>
      <c r="B81" s="11"/>
      <c r="C81" s="4"/>
      <c r="D81" s="4"/>
      <c r="E81" s="4"/>
      <c r="F81" s="4"/>
      <c r="G81" s="4"/>
      <c r="H81" s="4"/>
      <c r="I81" s="4"/>
      <c r="J81" s="4"/>
      <c r="K81" s="4"/>
    </row>
    <row r="82" spans="1:11" ht="77.25" customHeight="1">
      <c r="A82" s="67" t="s">
        <v>71</v>
      </c>
      <c r="B82" s="67" t="s">
        <v>81</v>
      </c>
      <c r="C82" s="135" t="s">
        <v>84</v>
      </c>
      <c r="D82" s="135"/>
      <c r="E82" s="135"/>
      <c r="F82" s="135"/>
      <c r="G82" s="135"/>
      <c r="H82" s="4"/>
      <c r="I82" s="4"/>
      <c r="J82" s="4"/>
      <c r="K82" s="4"/>
    </row>
    <row r="83" spans="1:11">
      <c r="A83" s="68" t="s">
        <v>87</v>
      </c>
      <c r="B83" s="67"/>
      <c r="C83" s="69"/>
      <c r="D83" s="69"/>
      <c r="E83" s="69"/>
      <c r="F83" s="69"/>
      <c r="G83" s="69"/>
      <c r="H83" s="4"/>
      <c r="I83" s="4"/>
      <c r="J83" s="4"/>
      <c r="K83" s="4"/>
    </row>
    <row r="84" spans="1:11" ht="28">
      <c r="A84" s="70" t="s">
        <v>88</v>
      </c>
      <c r="B84" s="67" t="s">
        <v>89</v>
      </c>
      <c r="C84" s="69"/>
      <c r="D84" s="69"/>
      <c r="E84" s="71">
        <f>B77*B85</f>
        <v>7.1999999999999993</v>
      </c>
      <c r="F84" s="69"/>
      <c r="G84" s="69"/>
      <c r="H84" s="4"/>
      <c r="I84" s="4"/>
      <c r="J84" s="4"/>
      <c r="K84" s="4"/>
    </row>
    <row r="85" spans="1:11">
      <c r="A85" s="70" t="s">
        <v>95</v>
      </c>
      <c r="B85" s="67">
        <v>100</v>
      </c>
      <c r="C85" s="69"/>
      <c r="D85" s="69"/>
      <c r="E85" s="71"/>
      <c r="F85" s="69"/>
      <c r="G85" s="69"/>
      <c r="H85" s="4"/>
      <c r="I85" s="4"/>
      <c r="J85" s="4"/>
      <c r="K85" s="4"/>
    </row>
    <row r="86" spans="1:11">
      <c r="A86" s="4" t="s">
        <v>72</v>
      </c>
      <c r="B86" s="4"/>
      <c r="C86" s="4"/>
      <c r="D86" s="4"/>
      <c r="E86" s="4"/>
      <c r="F86" s="4"/>
      <c r="G86" s="4"/>
      <c r="H86" s="4"/>
      <c r="I86" s="4"/>
      <c r="J86" s="4"/>
      <c r="K86" s="4"/>
    </row>
    <row r="87" spans="1:11">
      <c r="A87" s="4" t="s">
        <v>74</v>
      </c>
      <c r="B87" s="11">
        <v>7.2099999999999997E-2</v>
      </c>
      <c r="C87" s="4"/>
      <c r="D87" s="4"/>
      <c r="E87" s="4"/>
      <c r="F87" s="4"/>
      <c r="G87" s="4"/>
      <c r="H87" s="4"/>
      <c r="I87" s="4"/>
      <c r="J87" s="4"/>
      <c r="K87" s="4"/>
    </row>
    <row r="88" spans="1:11">
      <c r="A88" s="26" t="s">
        <v>90</v>
      </c>
      <c r="B88" s="4"/>
      <c r="C88" s="4"/>
      <c r="D88" s="4"/>
      <c r="E88" s="4"/>
      <c r="F88" s="4"/>
      <c r="G88" s="4"/>
      <c r="H88" s="4"/>
      <c r="I88" s="4"/>
      <c r="J88" s="4"/>
      <c r="K88" s="4"/>
    </row>
    <row r="89" spans="1:11">
      <c r="A89" s="65" t="s">
        <v>91</v>
      </c>
      <c r="B89" s="4" t="s">
        <v>92</v>
      </c>
      <c r="C89" s="4"/>
      <c r="D89" s="4"/>
      <c r="E89" s="11">
        <f>E84/B94</f>
        <v>5.7129254939300163E-2</v>
      </c>
      <c r="F89" s="4"/>
      <c r="G89" s="4"/>
      <c r="H89" s="4"/>
      <c r="I89" s="4"/>
      <c r="J89" s="4"/>
      <c r="K89" s="4"/>
    </row>
    <row r="90" spans="1:11">
      <c r="A90" s="26"/>
      <c r="B90" s="4"/>
      <c r="C90" s="4"/>
      <c r="D90" s="4"/>
      <c r="E90" s="4"/>
      <c r="F90" s="4"/>
      <c r="G90" s="4"/>
      <c r="H90" s="4"/>
      <c r="I90" s="4"/>
      <c r="J90" s="4"/>
      <c r="K90" s="4"/>
    </row>
    <row r="91" spans="1:11">
      <c r="A91" s="26" t="s">
        <v>93</v>
      </c>
      <c r="B91" s="4"/>
      <c r="C91" s="4"/>
      <c r="D91" s="4"/>
      <c r="E91" s="4"/>
      <c r="F91" s="4"/>
      <c r="G91" s="4"/>
      <c r="H91" s="4"/>
      <c r="I91" s="4"/>
      <c r="J91" s="4"/>
      <c r="K91" s="4"/>
    </row>
    <row r="92" spans="1:11">
      <c r="A92" s="26" t="s">
        <v>94</v>
      </c>
      <c r="B92" s="60">
        <f>-PV(B93,B97,B96,B95)</f>
        <v>1757.0173269863756</v>
      </c>
      <c r="C92" s="72" t="s">
        <v>99</v>
      </c>
      <c r="D92" s="4"/>
      <c r="E92" s="4"/>
      <c r="F92" s="4"/>
      <c r="G92" s="4"/>
      <c r="H92" s="4"/>
      <c r="I92" s="4"/>
      <c r="J92" s="4"/>
      <c r="K92" s="4"/>
    </row>
    <row r="93" spans="1:11">
      <c r="A93" s="4" t="s">
        <v>77</v>
      </c>
      <c r="B93" s="11">
        <v>3.1699999999999999E-2</v>
      </c>
      <c r="C93" s="4"/>
      <c r="D93" s="4"/>
      <c r="E93" s="4"/>
      <c r="F93" s="4"/>
      <c r="G93" s="4"/>
      <c r="H93" s="4"/>
      <c r="I93" s="4"/>
      <c r="J93" s="4"/>
      <c r="K93" s="4"/>
    </row>
    <row r="94" spans="1:11">
      <c r="A94" s="4" t="s">
        <v>73</v>
      </c>
      <c r="B94" s="4">
        <v>126.03</v>
      </c>
      <c r="C94" s="4"/>
      <c r="D94" s="4"/>
      <c r="E94" s="4"/>
      <c r="F94" s="4"/>
      <c r="G94" s="4"/>
      <c r="H94" s="4"/>
      <c r="I94" s="4"/>
      <c r="J94" s="4"/>
      <c r="K94" s="4"/>
    </row>
    <row r="95" spans="1:11">
      <c r="A95" s="4" t="s">
        <v>76</v>
      </c>
      <c r="B95" s="4">
        <v>1000</v>
      </c>
      <c r="C95" s="4"/>
      <c r="D95" s="4"/>
      <c r="E95" s="4"/>
      <c r="F95" s="4"/>
      <c r="G95" s="4"/>
      <c r="H95" s="4"/>
      <c r="I95" s="4"/>
      <c r="J95" s="4"/>
      <c r="K95" s="4"/>
    </row>
    <row r="96" spans="1:11">
      <c r="A96" s="4" t="s">
        <v>96</v>
      </c>
      <c r="B96" s="4">
        <f>B95*B77</f>
        <v>72</v>
      </c>
      <c r="C96" s="4"/>
      <c r="D96" s="4"/>
      <c r="E96" s="4"/>
      <c r="F96" s="4"/>
      <c r="G96" s="4"/>
      <c r="H96" s="4"/>
      <c r="I96" s="4"/>
      <c r="J96" s="4"/>
      <c r="K96" s="4"/>
    </row>
    <row r="97" spans="1:11">
      <c r="A97" s="4" t="s">
        <v>97</v>
      </c>
      <c r="B97" s="4">
        <v>29</v>
      </c>
      <c r="C97" s="4"/>
      <c r="D97" s="4"/>
      <c r="E97" s="4"/>
      <c r="F97" s="4"/>
      <c r="G97" s="4"/>
      <c r="H97" s="4"/>
      <c r="I97" s="4"/>
      <c r="J97" s="4"/>
      <c r="K97" s="4"/>
    </row>
    <row r="98" spans="1:11">
      <c r="A98" s="4"/>
      <c r="B98" s="4"/>
      <c r="C98" s="4"/>
      <c r="D98" s="4"/>
      <c r="E98" s="4"/>
      <c r="F98" s="4"/>
      <c r="G98" s="4"/>
      <c r="H98" s="4"/>
      <c r="I98" s="4"/>
      <c r="J98" s="4"/>
      <c r="K98" s="4"/>
    </row>
    <row r="99" spans="1:11">
      <c r="A99" s="26" t="s">
        <v>98</v>
      </c>
      <c r="B99" s="4"/>
      <c r="C99" s="4"/>
      <c r="D99" s="4"/>
      <c r="E99" s="4"/>
      <c r="F99" s="4"/>
      <c r="G99" s="4"/>
      <c r="H99" s="4"/>
      <c r="I99" s="4"/>
      <c r="J99" s="4"/>
      <c r="K99" s="4"/>
    </row>
    <row r="100" spans="1:11">
      <c r="A100" s="4" t="s">
        <v>100</v>
      </c>
      <c r="B100" s="73" t="s">
        <v>101</v>
      </c>
      <c r="C100" s="4"/>
      <c r="D100" s="4"/>
      <c r="E100" s="4"/>
      <c r="F100" s="4"/>
      <c r="G100" s="4"/>
      <c r="H100" s="4"/>
      <c r="I100" s="4"/>
      <c r="J100" s="4"/>
      <c r="K100" s="4"/>
    </row>
    <row r="101" spans="1:11">
      <c r="A101" s="4"/>
      <c r="B101" s="74" t="s">
        <v>102</v>
      </c>
      <c r="C101" s="4"/>
      <c r="D101" s="4"/>
      <c r="E101" s="4"/>
      <c r="F101" s="4"/>
      <c r="G101" s="4"/>
      <c r="H101" s="4"/>
      <c r="I101" s="4"/>
      <c r="J101" s="4"/>
      <c r="K101" s="4"/>
    </row>
    <row r="102" spans="1:11">
      <c r="A102" s="4"/>
      <c r="B102" s="11">
        <f>((72+(1000-1757.02)/29))/(1000+1757.02)/2</f>
        <v>8.3234546845807281E-3</v>
      </c>
      <c r="C102" s="4"/>
      <c r="D102" s="4"/>
      <c r="E102" s="4"/>
      <c r="F102" s="4"/>
      <c r="G102" s="4"/>
      <c r="H102" s="4"/>
      <c r="I102" s="4"/>
      <c r="J102" s="4"/>
      <c r="K102" s="4"/>
    </row>
    <row r="103" spans="1:11">
      <c r="A103" s="4"/>
      <c r="B103" s="4"/>
      <c r="C103" s="4"/>
      <c r="D103" s="4"/>
      <c r="E103" s="4"/>
      <c r="F103" s="4"/>
      <c r="G103" s="4"/>
      <c r="H103" s="4"/>
      <c r="I103" s="4"/>
      <c r="J103" s="4"/>
      <c r="K103" s="4"/>
    </row>
    <row r="104" spans="1:11">
      <c r="A104" s="4"/>
      <c r="B104" s="4"/>
      <c r="C104" s="4"/>
      <c r="D104" s="4"/>
      <c r="E104" s="4"/>
      <c r="F104" s="4"/>
      <c r="G104" s="4"/>
      <c r="H104" s="4"/>
      <c r="I104" s="4"/>
      <c r="J104" s="4"/>
      <c r="K104" s="4"/>
    </row>
    <row r="105" spans="1:11">
      <c r="A105" s="4"/>
      <c r="B105" s="4"/>
      <c r="C105" s="4"/>
      <c r="D105" s="4"/>
      <c r="E105" s="4"/>
      <c r="F105" s="4"/>
      <c r="G105" s="4"/>
      <c r="H105" s="4"/>
      <c r="I105" s="4"/>
      <c r="J105" s="4"/>
      <c r="K105" s="4"/>
    </row>
    <row r="106" spans="1:11">
      <c r="A106" s="3" t="s">
        <v>103</v>
      </c>
      <c r="B106" s="4"/>
      <c r="C106" s="4"/>
      <c r="D106" s="4"/>
      <c r="E106" s="4"/>
      <c r="F106" s="4"/>
      <c r="G106" s="4"/>
      <c r="H106" s="4"/>
      <c r="I106" s="4"/>
      <c r="J106" s="4"/>
      <c r="K106" s="4"/>
    </row>
    <row r="107" spans="1:11">
      <c r="A107" s="4"/>
      <c r="B107" s="4"/>
      <c r="C107" s="4"/>
      <c r="D107" s="4"/>
      <c r="E107" s="4"/>
      <c r="F107" s="4"/>
      <c r="G107" s="4"/>
      <c r="H107" s="4"/>
      <c r="I107" s="4"/>
      <c r="J107" s="4"/>
      <c r="K107" s="4"/>
    </row>
    <row r="108" spans="1:11">
      <c r="A108" s="26" t="s">
        <v>104</v>
      </c>
      <c r="B108" s="4"/>
      <c r="C108" s="4"/>
      <c r="D108" s="4"/>
      <c r="E108" s="4"/>
      <c r="F108" s="4"/>
      <c r="G108" s="4"/>
      <c r="H108" s="4"/>
      <c r="I108" s="4"/>
      <c r="J108" s="4"/>
      <c r="K108" s="4"/>
    </row>
    <row r="109" spans="1:11">
      <c r="A109" s="4" t="s">
        <v>105</v>
      </c>
      <c r="B109" s="4"/>
      <c r="C109" s="60">
        <v>49.82</v>
      </c>
      <c r="D109" s="4"/>
      <c r="E109" s="4"/>
      <c r="F109" s="4"/>
      <c r="G109" s="4"/>
      <c r="H109" s="4"/>
      <c r="I109" s="4"/>
      <c r="J109" s="4"/>
      <c r="K109" s="4"/>
    </row>
    <row r="110" spans="1:11">
      <c r="A110" s="4"/>
      <c r="B110" s="4"/>
      <c r="C110" s="4"/>
      <c r="D110" s="4"/>
      <c r="E110" s="4"/>
      <c r="F110" s="4"/>
      <c r="G110" s="4"/>
      <c r="H110" s="4"/>
      <c r="I110" s="4"/>
      <c r="J110" s="4"/>
      <c r="K110" s="4"/>
    </row>
    <row r="111" spans="1:11">
      <c r="A111" s="26" t="s">
        <v>79</v>
      </c>
      <c r="B111" s="4"/>
      <c r="C111" s="4"/>
      <c r="D111" s="4"/>
      <c r="E111" s="4"/>
      <c r="F111" s="4"/>
      <c r="G111" s="4"/>
      <c r="H111" s="4"/>
      <c r="I111" s="4"/>
      <c r="J111" s="4"/>
      <c r="K111" s="4"/>
    </row>
    <row r="112" spans="1:11">
      <c r="A112" s="4" t="s">
        <v>106</v>
      </c>
      <c r="B112" s="4"/>
      <c r="C112" s="60">
        <v>46.19</v>
      </c>
      <c r="D112" s="4"/>
      <c r="E112" s="4"/>
      <c r="F112" s="4"/>
      <c r="G112" s="4"/>
      <c r="H112" s="4"/>
      <c r="I112" s="4"/>
      <c r="J112" s="4"/>
      <c r="K112" s="4"/>
    </row>
    <row r="113" spans="1:11">
      <c r="A113" s="4"/>
      <c r="B113" s="4"/>
      <c r="C113" s="4"/>
      <c r="D113" s="4"/>
      <c r="E113" s="4"/>
      <c r="F113" s="4"/>
      <c r="G113" s="4"/>
      <c r="H113" s="4"/>
      <c r="I113" s="4"/>
      <c r="J113" s="4"/>
      <c r="K113" s="4"/>
    </row>
    <row r="114" spans="1:11">
      <c r="A114" s="26" t="s">
        <v>82</v>
      </c>
      <c r="B114" s="4"/>
      <c r="C114" s="4"/>
      <c r="D114" s="4"/>
      <c r="E114" s="4"/>
      <c r="F114" s="4"/>
      <c r="G114" s="4"/>
      <c r="H114" s="4"/>
      <c r="I114" s="4"/>
      <c r="J114" s="4"/>
      <c r="K114" s="4"/>
    </row>
    <row r="115" spans="1:11">
      <c r="A115" s="4" t="s">
        <v>107</v>
      </c>
      <c r="B115" s="4"/>
      <c r="C115" s="60" t="s">
        <v>222</v>
      </c>
      <c r="D115" s="4"/>
      <c r="E115" s="4"/>
      <c r="F115" s="4"/>
      <c r="G115" s="4"/>
      <c r="H115" s="4"/>
      <c r="I115" s="4"/>
      <c r="J115" s="4"/>
      <c r="K115" s="4"/>
    </row>
    <row r="116" spans="1:11">
      <c r="A116" s="4"/>
      <c r="B116" s="4"/>
      <c r="C116" s="4"/>
      <c r="D116" s="4"/>
      <c r="E116" s="4"/>
      <c r="F116" s="4"/>
      <c r="G116" s="4"/>
      <c r="H116" s="4"/>
      <c r="I116" s="4"/>
      <c r="J116" s="4"/>
      <c r="K116" s="4"/>
    </row>
    <row r="117" spans="1:11">
      <c r="A117" s="26" t="s">
        <v>83</v>
      </c>
      <c r="B117" s="4"/>
      <c r="C117" s="4"/>
      <c r="D117" s="4"/>
      <c r="E117" s="4"/>
      <c r="F117" s="4"/>
      <c r="G117" s="4"/>
      <c r="H117" s="4"/>
      <c r="I117" s="4"/>
      <c r="J117" s="4"/>
      <c r="K117" s="4"/>
    </row>
    <row r="118" spans="1:11">
      <c r="A118" s="4" t="s">
        <v>108</v>
      </c>
      <c r="B118" s="4" t="s">
        <v>114</v>
      </c>
      <c r="C118" s="4"/>
      <c r="D118" s="4"/>
      <c r="E118" s="4"/>
      <c r="F118" s="4"/>
      <c r="G118" s="4"/>
      <c r="H118" s="4"/>
      <c r="I118" s="4"/>
      <c r="J118" s="4"/>
      <c r="K118" s="4"/>
    </row>
    <row r="119" spans="1:11">
      <c r="A119" s="4"/>
      <c r="B119" s="60">
        <f>537.7*49.82</f>
        <v>26788.214000000004</v>
      </c>
      <c r="C119" s="4" t="s">
        <v>115</v>
      </c>
      <c r="D119" s="4"/>
      <c r="E119" s="4"/>
      <c r="F119" s="4"/>
      <c r="G119" s="4"/>
      <c r="H119" s="4"/>
      <c r="I119" s="4"/>
      <c r="J119" s="4"/>
      <c r="K119" s="4"/>
    </row>
    <row r="120" spans="1:11">
      <c r="A120" s="26" t="s">
        <v>109</v>
      </c>
      <c r="B120" s="4"/>
      <c r="C120" s="4"/>
      <c r="D120" s="4"/>
      <c r="E120" s="4"/>
      <c r="F120" s="4"/>
      <c r="G120" s="4"/>
      <c r="H120" s="4"/>
      <c r="I120" s="4"/>
      <c r="J120" s="4"/>
      <c r="K120" s="4"/>
    </row>
    <row r="121" spans="1:11">
      <c r="A121" s="4" t="s">
        <v>110</v>
      </c>
      <c r="B121" s="4">
        <v>0.91</v>
      </c>
      <c r="C121" s="4"/>
      <c r="D121" s="4"/>
      <c r="E121" s="4"/>
      <c r="F121" s="4"/>
      <c r="G121" s="4"/>
      <c r="H121" s="4"/>
      <c r="I121" s="4"/>
      <c r="J121" s="4"/>
      <c r="K121" s="4"/>
    </row>
    <row r="122" spans="1:11">
      <c r="A122" s="4"/>
      <c r="B122" s="4"/>
      <c r="C122" s="4"/>
      <c r="D122" s="4"/>
      <c r="E122" s="4"/>
      <c r="F122" s="4"/>
      <c r="G122" s="4"/>
      <c r="H122" s="4"/>
      <c r="I122" s="4"/>
      <c r="J122" s="4"/>
      <c r="K122" s="4"/>
    </row>
    <row r="123" spans="1:11">
      <c r="A123" s="26" t="s">
        <v>90</v>
      </c>
      <c r="B123" s="4"/>
      <c r="C123" s="4"/>
      <c r="D123" s="4"/>
      <c r="E123" s="4"/>
      <c r="F123" s="4"/>
      <c r="G123" s="4"/>
      <c r="H123" s="4"/>
      <c r="I123" s="4"/>
      <c r="J123" s="4"/>
      <c r="K123" s="4"/>
    </row>
    <row r="124" spans="1:11">
      <c r="A124" s="3" t="s">
        <v>111</v>
      </c>
      <c r="B124" s="4"/>
      <c r="C124" s="4"/>
      <c r="D124" s="4"/>
      <c r="E124" s="4"/>
      <c r="F124" s="4"/>
      <c r="G124" s="4"/>
      <c r="H124" s="4"/>
      <c r="I124" s="4"/>
      <c r="J124" s="4"/>
      <c r="K124" s="4"/>
    </row>
    <row r="125" spans="1:11">
      <c r="A125" s="4"/>
      <c r="B125" s="4" t="s">
        <v>116</v>
      </c>
      <c r="C125" s="75">
        <f>B127+B121*(B126-B127)</f>
        <v>0.108624</v>
      </c>
      <c r="D125" s="4"/>
      <c r="E125" s="4"/>
      <c r="F125" s="4"/>
      <c r="G125" s="4"/>
      <c r="H125" s="4"/>
      <c r="I125" s="4"/>
      <c r="J125" s="4"/>
      <c r="K125" s="4"/>
    </row>
    <row r="126" spans="1:11">
      <c r="A126" s="4" t="s">
        <v>117</v>
      </c>
      <c r="B126" s="11">
        <v>0.1182</v>
      </c>
      <c r="C126" s="4"/>
      <c r="D126" s="4"/>
      <c r="E126" s="4"/>
      <c r="F126" s="4"/>
      <c r="G126" s="4"/>
      <c r="H126" s="4"/>
      <c r="I126" s="4"/>
      <c r="J126" s="4"/>
      <c r="K126" s="4"/>
    </row>
    <row r="127" spans="1:11">
      <c r="A127" s="4" t="s">
        <v>118</v>
      </c>
      <c r="B127" s="11">
        <v>1.18E-2</v>
      </c>
      <c r="C127" s="4"/>
      <c r="D127" s="4"/>
      <c r="E127" s="4"/>
      <c r="F127" s="4"/>
      <c r="G127" s="4"/>
      <c r="H127" s="4"/>
      <c r="I127" s="4"/>
      <c r="J127" s="4"/>
      <c r="K127" s="4"/>
    </row>
    <row r="128" spans="1:11">
      <c r="A128" s="4" t="s">
        <v>151</v>
      </c>
      <c r="B128" s="11">
        <v>9.1000000000000004E-3</v>
      </c>
      <c r="C128" s="4"/>
      <c r="D128" s="4"/>
      <c r="E128" s="4"/>
      <c r="F128" s="4"/>
      <c r="G128" s="4"/>
      <c r="H128" s="4"/>
      <c r="I128" s="4"/>
      <c r="J128" s="4"/>
      <c r="K128" s="4"/>
    </row>
    <row r="129" spans="1:11">
      <c r="A129" s="26" t="s">
        <v>93</v>
      </c>
      <c r="B129" s="4"/>
      <c r="C129" s="4"/>
      <c r="D129" s="4"/>
      <c r="E129" s="4"/>
      <c r="F129" s="4"/>
      <c r="G129" s="4"/>
      <c r="H129" s="4"/>
      <c r="I129" s="4"/>
      <c r="J129" s="4"/>
      <c r="K129" s="4"/>
    </row>
    <row r="130" spans="1:11">
      <c r="A130" s="4" t="s">
        <v>112</v>
      </c>
      <c r="B130" s="4" t="s">
        <v>119</v>
      </c>
      <c r="C130" s="26" t="s">
        <v>120</v>
      </c>
      <c r="D130" s="4"/>
      <c r="E130" s="4"/>
      <c r="F130" s="4"/>
      <c r="G130" s="4"/>
      <c r="H130" s="4"/>
      <c r="I130" s="4"/>
      <c r="J130" s="4"/>
      <c r="K130" s="4"/>
    </row>
    <row r="131" spans="1:11">
      <c r="A131" s="4"/>
      <c r="B131" s="4"/>
      <c r="C131" s="4"/>
      <c r="D131" s="4"/>
      <c r="E131" s="4"/>
      <c r="F131" s="4"/>
      <c r="G131" s="4"/>
      <c r="H131" s="4"/>
      <c r="I131" s="4"/>
      <c r="J131" s="4"/>
      <c r="K131" s="4"/>
    </row>
    <row r="132" spans="1:11">
      <c r="A132" s="4" t="s">
        <v>113</v>
      </c>
      <c r="B132" s="4" t="s">
        <v>121</v>
      </c>
      <c r="C132" s="4"/>
      <c r="D132" s="4"/>
      <c r="E132" s="4"/>
      <c r="F132" s="4"/>
      <c r="G132" s="4"/>
      <c r="H132" s="4"/>
      <c r="I132" s="4"/>
      <c r="J132" s="4"/>
      <c r="K132" s="4"/>
    </row>
    <row r="133" spans="1:11">
      <c r="A133" s="4"/>
      <c r="B133" s="75">
        <f>816/537.7</f>
        <v>1.5175748558675841</v>
      </c>
      <c r="C133" s="4"/>
      <c r="D133" s="4"/>
      <c r="E133" s="4"/>
      <c r="F133" s="4"/>
      <c r="G133" s="4"/>
      <c r="H133" s="4"/>
      <c r="I133" s="4"/>
      <c r="J133" s="4"/>
      <c r="K133" s="4"/>
    </row>
    <row r="134" spans="1:11">
      <c r="A134" s="4"/>
      <c r="B134" s="4"/>
      <c r="C134" s="4"/>
      <c r="D134" s="4"/>
      <c r="E134" s="4"/>
      <c r="F134" s="4"/>
      <c r="G134" s="4"/>
      <c r="H134" s="4"/>
      <c r="I134" s="4"/>
      <c r="J134" s="4"/>
      <c r="K134" s="4"/>
    </row>
    <row r="135" spans="1:11">
      <c r="A135" s="26" t="s">
        <v>98</v>
      </c>
      <c r="B135" s="4"/>
      <c r="C135" s="4"/>
      <c r="D135" s="4"/>
      <c r="E135" s="4"/>
      <c r="F135" s="4"/>
      <c r="G135" s="4"/>
      <c r="H135" s="4"/>
      <c r="I135" s="4"/>
      <c r="J135" s="4"/>
      <c r="K135" s="4"/>
    </row>
    <row r="136" spans="1:11" s="2" customFormat="1" ht="15" thickBot="1">
      <c r="A136" s="31"/>
      <c r="B136" s="31"/>
      <c r="C136" s="76" t="s">
        <v>122</v>
      </c>
      <c r="D136" s="76"/>
      <c r="E136" s="76" t="s">
        <v>127</v>
      </c>
      <c r="F136" s="76"/>
      <c r="G136" s="76" t="s">
        <v>128</v>
      </c>
      <c r="H136" s="76" t="s">
        <v>129</v>
      </c>
      <c r="I136" s="76" t="s">
        <v>130</v>
      </c>
      <c r="J136" s="76" t="s">
        <v>131</v>
      </c>
      <c r="K136" s="31"/>
    </row>
    <row r="137" spans="1:11">
      <c r="A137" s="4" t="s">
        <v>223</v>
      </c>
      <c r="B137" s="4" t="s">
        <v>123</v>
      </c>
      <c r="C137" s="77">
        <v>816000000</v>
      </c>
      <c r="D137" s="77"/>
      <c r="E137" s="77">
        <f>C137*(1+$B$139)</f>
        <v>895968000.00000012</v>
      </c>
      <c r="F137" s="77"/>
      <c r="G137" s="77">
        <f>E137*(1+$B$139)</f>
        <v>983772864.00000024</v>
      </c>
      <c r="H137" s="77">
        <f>G137*(1+B139)</f>
        <v>1080182604.6720004</v>
      </c>
      <c r="I137" s="77">
        <f>H137*(1+$B$139)</f>
        <v>1186040499.9298565</v>
      </c>
      <c r="J137" s="77">
        <f>I137*(1+$B$139)</f>
        <v>1302272468.9229827</v>
      </c>
      <c r="K137" s="4"/>
    </row>
    <row r="138" spans="1:11">
      <c r="A138" s="4" t="s">
        <v>124</v>
      </c>
      <c r="B138" s="11">
        <v>0.1086</v>
      </c>
      <c r="C138" s="4"/>
      <c r="D138" s="4"/>
      <c r="E138" s="4"/>
      <c r="F138" s="4"/>
      <c r="G138" s="4"/>
      <c r="H138" s="4"/>
      <c r="I138" s="4"/>
      <c r="J138" s="4"/>
      <c r="K138" s="4"/>
    </row>
    <row r="139" spans="1:11">
      <c r="A139" s="4" t="s">
        <v>125</v>
      </c>
      <c r="B139" s="11">
        <v>9.8000000000000004E-2</v>
      </c>
      <c r="C139" s="4"/>
      <c r="D139" s="4"/>
      <c r="E139" s="4"/>
      <c r="F139" s="4"/>
      <c r="G139" s="4"/>
      <c r="H139" s="4"/>
      <c r="I139" s="4"/>
      <c r="J139" s="4"/>
      <c r="K139" s="4"/>
    </row>
    <row r="140" spans="1:11">
      <c r="A140" s="4"/>
      <c r="B140" s="4"/>
      <c r="C140" s="4"/>
      <c r="D140" s="4"/>
      <c r="E140" s="4"/>
      <c r="F140" s="4"/>
      <c r="G140" s="4"/>
      <c r="H140" s="4"/>
      <c r="I140" s="4"/>
      <c r="J140" s="4"/>
      <c r="K140" s="4"/>
    </row>
    <row r="141" spans="1:11">
      <c r="A141" s="26" t="s">
        <v>132</v>
      </c>
      <c r="B141" s="4"/>
      <c r="C141" s="4"/>
      <c r="D141" s="4"/>
      <c r="E141" s="4"/>
      <c r="F141" s="4"/>
      <c r="G141" s="4"/>
      <c r="H141" s="4"/>
      <c r="I141" s="4"/>
      <c r="J141" s="4"/>
      <c r="K141" s="4"/>
    </row>
    <row r="142" spans="1:11">
      <c r="A142" s="4" t="s">
        <v>133</v>
      </c>
      <c r="B142" s="4" t="s">
        <v>134</v>
      </c>
      <c r="C142" s="32">
        <f>B143/(B144-B145)</f>
        <v>76981132075.47171</v>
      </c>
      <c r="D142" s="4"/>
      <c r="E142" s="4"/>
      <c r="F142" s="4"/>
      <c r="G142" s="4"/>
      <c r="H142" s="4"/>
      <c r="I142" s="4"/>
      <c r="J142" s="4"/>
      <c r="K142" s="4"/>
    </row>
    <row r="143" spans="1:11">
      <c r="A143" s="4" t="s">
        <v>126</v>
      </c>
      <c r="B143" s="32">
        <v>816000000</v>
      </c>
      <c r="C143" s="4"/>
      <c r="D143" s="4"/>
      <c r="E143" s="4"/>
      <c r="F143" s="4"/>
      <c r="G143" s="4"/>
      <c r="H143" s="4"/>
      <c r="I143" s="4"/>
      <c r="J143" s="4"/>
      <c r="K143" s="4"/>
    </row>
    <row r="144" spans="1:11">
      <c r="A144" s="4" t="s">
        <v>124</v>
      </c>
      <c r="B144" s="11">
        <v>0.1086</v>
      </c>
      <c r="C144" s="4"/>
      <c r="D144" s="4"/>
      <c r="E144" s="4"/>
      <c r="F144" s="4"/>
      <c r="G144" s="4"/>
      <c r="H144" s="4"/>
      <c r="I144" s="4"/>
      <c r="J144" s="4"/>
      <c r="K144" s="4"/>
    </row>
    <row r="145" spans="1:11">
      <c r="A145" s="4" t="s">
        <v>125</v>
      </c>
      <c r="B145" s="11">
        <v>9.8000000000000004E-2</v>
      </c>
      <c r="C145" s="4"/>
      <c r="D145" s="4"/>
      <c r="E145" s="4"/>
      <c r="F145" s="4"/>
      <c r="G145" s="4"/>
      <c r="H145" s="4"/>
      <c r="I145" s="4"/>
      <c r="J145" s="4"/>
      <c r="K145" s="4"/>
    </row>
    <row r="146" spans="1:11">
      <c r="A146" s="4"/>
      <c r="B146" s="4"/>
      <c r="C146" s="4"/>
      <c r="D146" s="4"/>
      <c r="E146" s="4"/>
      <c r="F146" s="4"/>
      <c r="G146" s="4"/>
      <c r="H146" s="4"/>
      <c r="I146" s="4"/>
      <c r="J146" s="4"/>
      <c r="K146" s="4"/>
    </row>
    <row r="147" spans="1:11">
      <c r="A147" s="26" t="s">
        <v>135</v>
      </c>
      <c r="B147" s="4"/>
      <c r="C147" s="4"/>
      <c r="D147" s="4"/>
      <c r="E147" s="4"/>
      <c r="F147" s="4"/>
      <c r="G147" s="4"/>
      <c r="H147" s="4"/>
      <c r="I147" s="4"/>
      <c r="J147" s="4"/>
      <c r="K147" s="4"/>
    </row>
    <row r="148" spans="1:11" ht="15" thickBot="1">
      <c r="A148" s="78">
        <v>0</v>
      </c>
      <c r="B148" s="78">
        <v>1</v>
      </c>
      <c r="C148" s="78">
        <v>2</v>
      </c>
      <c r="D148" s="78">
        <v>4</v>
      </c>
      <c r="E148" s="78">
        <v>3</v>
      </c>
      <c r="F148" s="78">
        <v>6</v>
      </c>
      <c r="G148" s="78">
        <v>4</v>
      </c>
      <c r="H148" s="78">
        <v>5</v>
      </c>
      <c r="I148" s="78">
        <v>6</v>
      </c>
      <c r="J148" s="78">
        <v>7</v>
      </c>
      <c r="K148" s="78" t="s">
        <v>144</v>
      </c>
    </row>
    <row r="149" spans="1:11">
      <c r="A149" s="75"/>
      <c r="B149" s="102">
        <v>9.8000000000000004E-2</v>
      </c>
      <c r="C149" s="102">
        <v>9.8000000000000004E-2</v>
      </c>
      <c r="D149" s="102">
        <v>9.8000000000000004E-2</v>
      </c>
      <c r="E149" s="102">
        <v>9.8000000000000004E-2</v>
      </c>
      <c r="F149" s="102">
        <v>9.8000000000000004E-2</v>
      </c>
      <c r="G149" s="102">
        <v>9.8000000000000004E-2</v>
      </c>
      <c r="H149" s="102">
        <v>9.8000000000000004E-2</v>
      </c>
      <c r="I149" s="102">
        <v>9.8000000000000004E-2</v>
      </c>
      <c r="J149" s="102">
        <v>9.8000000000000004E-2</v>
      </c>
      <c r="K149" s="102">
        <v>7.4999999999999997E-2</v>
      </c>
    </row>
    <row r="150" spans="1:11" ht="15" thickBot="1">
      <c r="A150" s="76" t="s">
        <v>122</v>
      </c>
      <c r="B150" s="76" t="s">
        <v>137</v>
      </c>
      <c r="C150" s="76" t="s">
        <v>136</v>
      </c>
      <c r="D150" s="74"/>
      <c r="E150" s="76" t="s">
        <v>138</v>
      </c>
      <c r="F150" s="74"/>
      <c r="G150" s="76" t="s">
        <v>139</v>
      </c>
      <c r="H150" s="76" t="s">
        <v>140</v>
      </c>
      <c r="I150" s="76" t="s">
        <v>141</v>
      </c>
      <c r="J150" s="76" t="s">
        <v>142</v>
      </c>
      <c r="K150" s="78" t="s">
        <v>143</v>
      </c>
    </row>
    <row r="151" spans="1:11">
      <c r="A151" s="60">
        <v>816000000</v>
      </c>
      <c r="B151" s="60">
        <f>A151/(1+B149)^B148</f>
        <v>743169398.90710378</v>
      </c>
      <c r="C151" s="60">
        <f t="shared" ref="C151:J151" si="5">B151/(1+C149)^C148</f>
        <v>616429108.48595703</v>
      </c>
      <c r="D151" s="60"/>
      <c r="E151" s="60">
        <f>C151/(1+E149)^E148</f>
        <v>465667703.17253888</v>
      </c>
      <c r="F151" s="60"/>
      <c r="G151" s="60">
        <f>E151/(1+G149)^G148</f>
        <v>320381003.69360441</v>
      </c>
      <c r="H151" s="60">
        <f t="shared" si="5"/>
        <v>200749770.30743212</v>
      </c>
      <c r="I151" s="60">
        <f t="shared" si="5"/>
        <v>114562113.29837826</v>
      </c>
      <c r="J151" s="60">
        <f t="shared" si="5"/>
        <v>59542166.874540128</v>
      </c>
      <c r="K151" s="60">
        <f>J151/(B144-K149)</f>
        <v>1772088299.8375034</v>
      </c>
    </row>
    <row r="152" spans="1:11">
      <c r="A152" s="4"/>
      <c r="B152" s="4"/>
      <c r="C152" s="4"/>
      <c r="D152" s="4"/>
      <c r="E152" s="4"/>
      <c r="F152" s="4"/>
      <c r="G152" s="4"/>
      <c r="H152" s="4"/>
      <c r="I152" s="4"/>
      <c r="J152" s="4"/>
      <c r="K152" s="4"/>
    </row>
    <row r="153" spans="1:11">
      <c r="A153" s="26" t="s">
        <v>145</v>
      </c>
      <c r="B153" s="4"/>
      <c r="C153" s="4"/>
      <c r="D153" s="4"/>
      <c r="E153" s="4"/>
      <c r="F153" s="4"/>
      <c r="G153" s="4"/>
      <c r="H153" s="4"/>
      <c r="I153" s="4"/>
      <c r="J153" s="4"/>
      <c r="K153" s="4"/>
    </row>
    <row r="154" spans="1:11">
      <c r="A154" s="4" t="s">
        <v>146</v>
      </c>
      <c r="B154" s="4"/>
      <c r="C154" s="4"/>
      <c r="D154" s="4"/>
      <c r="E154" s="4"/>
      <c r="F154" s="4"/>
      <c r="G154" s="4"/>
      <c r="H154" s="4"/>
      <c r="I154" s="4"/>
      <c r="J154" s="4"/>
      <c r="K154" s="4"/>
    </row>
    <row r="155" spans="1:11">
      <c r="A155" s="4"/>
      <c r="B155" s="4"/>
      <c r="C155" s="4"/>
      <c r="D155" s="4"/>
      <c r="E155" s="4"/>
      <c r="F155" s="4"/>
      <c r="G155" s="4"/>
      <c r="H155" s="4"/>
      <c r="I155" s="4"/>
      <c r="J155" s="4"/>
      <c r="K155" s="4"/>
    </row>
    <row r="156" spans="1:11">
      <c r="A156" s="4"/>
      <c r="B156" s="4"/>
      <c r="C156" s="4"/>
      <c r="D156" s="4"/>
      <c r="E156" s="4"/>
      <c r="F156" s="4"/>
      <c r="G156" s="4"/>
      <c r="H156" s="4"/>
      <c r="I156" s="4"/>
      <c r="J156" s="4"/>
      <c r="K156" s="4"/>
    </row>
    <row r="157" spans="1:11">
      <c r="A157" s="4"/>
      <c r="B157" s="4"/>
      <c r="C157" s="4"/>
      <c r="D157" s="4"/>
      <c r="E157" s="4"/>
      <c r="F157" s="4"/>
      <c r="G157" s="4"/>
      <c r="H157" s="4"/>
      <c r="I157" s="4"/>
      <c r="J157" s="4"/>
      <c r="K157" s="4"/>
    </row>
    <row r="158" spans="1:11">
      <c r="A158" s="3" t="s">
        <v>147</v>
      </c>
      <c r="B158" s="4"/>
      <c r="C158" s="4"/>
      <c r="D158" s="4"/>
      <c r="E158" s="4"/>
      <c r="F158" s="4"/>
      <c r="G158" s="4"/>
      <c r="H158" s="4"/>
      <c r="I158" s="4"/>
      <c r="J158" s="4"/>
      <c r="K158" s="4"/>
    </row>
    <row r="159" spans="1:11">
      <c r="A159" s="4"/>
      <c r="B159" s="4"/>
      <c r="C159" s="4"/>
      <c r="D159" s="4"/>
      <c r="E159" s="4"/>
      <c r="F159" s="4"/>
      <c r="G159" s="4"/>
      <c r="H159" s="4"/>
      <c r="I159" s="4"/>
      <c r="J159" s="4"/>
      <c r="K159" s="4"/>
    </row>
    <row r="160" spans="1:11">
      <c r="A160" s="26" t="s">
        <v>78</v>
      </c>
      <c r="B160" s="4"/>
      <c r="C160" s="4"/>
      <c r="D160" s="4"/>
      <c r="E160" s="4"/>
      <c r="F160" s="4"/>
      <c r="G160" s="4"/>
      <c r="H160" s="4"/>
      <c r="I160" s="4"/>
      <c r="J160" s="4"/>
      <c r="K160" s="4"/>
    </row>
    <row r="161" spans="1:11">
      <c r="A161" s="4" t="s">
        <v>148</v>
      </c>
      <c r="B161" s="75">
        <v>0.1182</v>
      </c>
      <c r="C161" s="26" t="s">
        <v>166</v>
      </c>
      <c r="D161" s="4"/>
      <c r="E161" s="4"/>
      <c r="F161" s="4"/>
      <c r="G161" s="4"/>
      <c r="H161" s="4"/>
      <c r="I161" s="4"/>
      <c r="J161" s="4"/>
      <c r="K161" s="4"/>
    </row>
    <row r="162" spans="1:11">
      <c r="A162" s="4" t="s">
        <v>149</v>
      </c>
      <c r="B162" s="11">
        <v>0.11840000000000001</v>
      </c>
      <c r="C162" s="4"/>
      <c r="D162" s="4"/>
      <c r="E162" s="4"/>
      <c r="F162" s="4"/>
      <c r="G162" s="4"/>
      <c r="H162" s="4"/>
      <c r="I162" s="4"/>
      <c r="J162" s="4"/>
      <c r="K162" s="4"/>
    </row>
    <row r="163" spans="1:11">
      <c r="A163" s="4" t="s">
        <v>150</v>
      </c>
      <c r="B163" s="11">
        <v>1.8200000000000001E-2</v>
      </c>
      <c r="C163" s="4"/>
      <c r="D163" s="4"/>
      <c r="E163" s="4"/>
      <c r="F163" s="4"/>
      <c r="G163" s="4"/>
      <c r="H163" s="4"/>
      <c r="I163" s="4"/>
      <c r="J163" s="4"/>
      <c r="K163" s="4"/>
    </row>
    <row r="164" spans="1:11">
      <c r="A164" s="4" t="s">
        <v>151</v>
      </c>
      <c r="B164" s="79">
        <v>0.91</v>
      </c>
      <c r="C164" s="4"/>
      <c r="D164" s="4"/>
      <c r="E164" s="4"/>
      <c r="F164" s="4"/>
      <c r="G164" s="4"/>
      <c r="H164" s="4"/>
      <c r="I164" s="4"/>
      <c r="J164" s="4"/>
      <c r="K164" s="4"/>
    </row>
    <row r="165" spans="1:11" ht="15" thickBot="1">
      <c r="A165" s="4"/>
      <c r="B165" s="4"/>
      <c r="C165" s="4"/>
      <c r="D165" s="4"/>
      <c r="E165" s="4"/>
      <c r="F165" s="4"/>
      <c r="G165" s="4"/>
      <c r="H165" s="4"/>
      <c r="I165" s="4"/>
      <c r="J165" s="4"/>
      <c r="K165" s="4"/>
    </row>
    <row r="166" spans="1:11" ht="15" thickBot="1">
      <c r="A166" s="4" t="s">
        <v>152</v>
      </c>
      <c r="B166" s="4" t="s">
        <v>116</v>
      </c>
      <c r="C166" s="80">
        <f>B163+B164*(B162-B163)</f>
        <v>0.10938200000000001</v>
      </c>
      <c r="D166" s="4"/>
      <c r="E166" s="4"/>
      <c r="F166" s="4"/>
      <c r="G166" s="4"/>
      <c r="H166" s="4"/>
      <c r="I166" s="4"/>
      <c r="J166" s="4"/>
      <c r="K166" s="4"/>
    </row>
    <row r="167" spans="1:11">
      <c r="A167" s="4"/>
      <c r="B167" s="4"/>
      <c r="C167" s="4"/>
      <c r="D167" s="4"/>
      <c r="E167" s="4"/>
      <c r="F167" s="4"/>
      <c r="G167" s="4"/>
      <c r="H167" s="4"/>
      <c r="I167" s="4"/>
      <c r="J167" s="4"/>
      <c r="K167" s="4"/>
    </row>
    <row r="168" spans="1:11">
      <c r="A168" s="26" t="s">
        <v>79</v>
      </c>
      <c r="B168" s="4"/>
      <c r="C168" s="4"/>
      <c r="D168" s="4"/>
      <c r="E168" s="4"/>
      <c r="F168" s="4"/>
      <c r="G168" s="4"/>
      <c r="H168" s="4"/>
      <c r="I168" s="4"/>
      <c r="J168" s="4"/>
      <c r="K168" s="4"/>
    </row>
    <row r="169" spans="1:11">
      <c r="A169" s="4" t="s">
        <v>153</v>
      </c>
      <c r="B169" s="32">
        <v>125000000</v>
      </c>
      <c r="C169" s="4"/>
      <c r="D169" s="4"/>
      <c r="E169" s="4"/>
      <c r="F169" s="4"/>
      <c r="G169" s="4"/>
      <c r="H169" s="4"/>
      <c r="I169" s="4"/>
      <c r="J169" s="4"/>
      <c r="K169" s="4"/>
    </row>
    <row r="170" spans="1:11">
      <c r="A170" s="4"/>
      <c r="B170" s="4"/>
      <c r="C170" s="4"/>
      <c r="D170" s="4"/>
      <c r="E170" s="4"/>
      <c r="F170" s="4"/>
      <c r="G170" s="4"/>
      <c r="H170" s="4"/>
      <c r="I170" s="4"/>
      <c r="J170" s="4"/>
      <c r="K170" s="4"/>
    </row>
    <row r="171" spans="1:11">
      <c r="A171" s="4" t="s">
        <v>154</v>
      </c>
      <c r="B171" s="73" t="s">
        <v>101</v>
      </c>
      <c r="C171" s="4"/>
      <c r="D171" s="4"/>
      <c r="E171" s="4"/>
      <c r="F171" s="4"/>
      <c r="G171" s="4"/>
      <c r="H171" s="4"/>
      <c r="I171" s="4"/>
      <c r="J171" s="4"/>
      <c r="K171" s="4"/>
    </row>
    <row r="172" spans="1:11">
      <c r="A172" s="4"/>
      <c r="B172" s="74" t="s">
        <v>102</v>
      </c>
      <c r="C172" s="4"/>
      <c r="D172" s="4"/>
      <c r="E172" s="4"/>
      <c r="F172" s="4"/>
      <c r="G172" s="4"/>
      <c r="H172" s="4"/>
      <c r="I172" s="4"/>
      <c r="J172" s="4"/>
      <c r="K172" s="4"/>
    </row>
    <row r="173" spans="1:11">
      <c r="A173" s="4"/>
      <c r="B173" s="11">
        <f>((72+(1000-1757.02)/29))/(1000+1757.02)/2</f>
        <v>8.3234546845807281E-3</v>
      </c>
      <c r="C173" s="4"/>
      <c r="D173" s="4"/>
      <c r="E173" s="4"/>
      <c r="F173" s="4"/>
      <c r="G173" s="4"/>
      <c r="H173" s="4"/>
      <c r="I173" s="4"/>
      <c r="J173" s="4"/>
      <c r="K173" s="4"/>
    </row>
    <row r="174" spans="1:11">
      <c r="A174" s="4" t="s">
        <v>155</v>
      </c>
      <c r="B174" s="4" t="s">
        <v>156</v>
      </c>
      <c r="C174" s="4"/>
      <c r="D174" s="4"/>
      <c r="E174" s="4"/>
      <c r="F174" s="4"/>
      <c r="G174" s="4"/>
      <c r="H174" s="4"/>
      <c r="I174" s="4"/>
      <c r="J174" s="4"/>
      <c r="K174" s="4"/>
    </row>
    <row r="175" spans="1:11">
      <c r="A175" s="4"/>
      <c r="B175" s="96">
        <f>B173*B169</f>
        <v>1040431.8355725911</v>
      </c>
      <c r="C175" s="4"/>
      <c r="D175" s="4"/>
      <c r="E175" s="4"/>
      <c r="F175" s="4"/>
      <c r="G175" s="4"/>
      <c r="H175" s="4"/>
      <c r="I175" s="4"/>
      <c r="J175" s="4"/>
      <c r="K175" s="4"/>
    </row>
    <row r="176" spans="1:11">
      <c r="A176" s="4"/>
      <c r="B176" s="4"/>
      <c r="C176" s="4"/>
      <c r="D176" s="4"/>
      <c r="E176" s="4"/>
      <c r="F176" s="4"/>
      <c r="G176" s="4"/>
      <c r="H176" s="4"/>
      <c r="I176" s="4"/>
      <c r="J176" s="4"/>
      <c r="K176" s="4"/>
    </row>
    <row r="177" spans="1:11">
      <c r="A177" s="4"/>
      <c r="B177" s="4"/>
      <c r="C177" s="4"/>
      <c r="D177" s="4"/>
      <c r="E177" s="4"/>
      <c r="F177" s="4"/>
      <c r="G177" s="4"/>
      <c r="H177" s="4"/>
      <c r="I177" s="4"/>
      <c r="J177" s="4"/>
      <c r="K177" s="4"/>
    </row>
    <row r="178" spans="1:11">
      <c r="A178" s="26" t="s">
        <v>157</v>
      </c>
      <c r="B178" s="4"/>
      <c r="C178" s="4"/>
      <c r="D178" s="4"/>
      <c r="E178" s="4"/>
      <c r="F178" s="4"/>
      <c r="G178" s="4"/>
      <c r="H178" s="4"/>
      <c r="I178" s="4"/>
      <c r="J178" s="4"/>
      <c r="K178" s="4"/>
    </row>
    <row r="179" spans="1:11">
      <c r="A179" s="127" t="s">
        <v>158</v>
      </c>
      <c r="B179" s="4" t="s">
        <v>159</v>
      </c>
      <c r="C179" s="4"/>
      <c r="D179" s="4"/>
      <c r="E179" s="4"/>
      <c r="F179" s="4"/>
      <c r="G179" s="4"/>
      <c r="H179" s="4"/>
      <c r="I179" s="4"/>
      <c r="J179" s="4"/>
      <c r="K179" s="4"/>
    </row>
    <row r="180" spans="1:11">
      <c r="A180" s="127"/>
      <c r="B180" s="32">
        <f>B182+B181</f>
        <v>549500000</v>
      </c>
      <c r="C180" s="4"/>
      <c r="D180" s="4"/>
      <c r="E180" s="4"/>
      <c r="F180" s="4"/>
      <c r="G180" s="4"/>
      <c r="H180" s="4"/>
      <c r="I180" s="4"/>
      <c r="J180" s="4"/>
      <c r="K180" s="4"/>
    </row>
    <row r="181" spans="1:11">
      <c r="A181" s="4" t="s">
        <v>160</v>
      </c>
      <c r="B181" s="32">
        <v>540000000</v>
      </c>
      <c r="C181" s="4"/>
      <c r="D181" s="4"/>
      <c r="E181" s="4"/>
      <c r="F181" s="4"/>
      <c r="G181" s="4"/>
      <c r="H181" s="4"/>
      <c r="I181" s="4"/>
      <c r="J181" s="4"/>
      <c r="K181" s="4"/>
    </row>
    <row r="182" spans="1:11">
      <c r="A182" s="4" t="s">
        <v>161</v>
      </c>
      <c r="B182" s="32">
        <v>9500000</v>
      </c>
      <c r="C182" s="4"/>
      <c r="D182" s="4"/>
      <c r="E182" s="4"/>
      <c r="F182" s="4"/>
      <c r="G182" s="4"/>
      <c r="H182" s="4"/>
      <c r="I182" s="4"/>
      <c r="J182" s="4"/>
      <c r="K182" s="4"/>
    </row>
    <row r="183" spans="1:11">
      <c r="A183" s="4"/>
      <c r="B183" s="4"/>
      <c r="C183" s="4"/>
      <c r="D183" s="4"/>
      <c r="E183" s="4"/>
      <c r="F183" s="4"/>
      <c r="G183" s="4"/>
      <c r="H183" s="4"/>
      <c r="I183" s="4"/>
      <c r="J183" s="4"/>
      <c r="K183" s="4"/>
    </row>
    <row r="184" spans="1:11">
      <c r="A184" s="4" t="s">
        <v>162</v>
      </c>
      <c r="B184" s="4" t="s">
        <v>163</v>
      </c>
      <c r="C184" s="11">
        <f>B181/B180</f>
        <v>0.98271155595996362</v>
      </c>
      <c r="D184" s="4"/>
      <c r="E184" s="4"/>
      <c r="F184" s="4"/>
      <c r="G184" s="4"/>
      <c r="H184" s="4"/>
      <c r="I184" s="4"/>
      <c r="J184" s="4"/>
      <c r="K184" s="4"/>
    </row>
    <row r="185" spans="1:11">
      <c r="A185" s="4" t="s">
        <v>164</v>
      </c>
      <c r="B185" s="4" t="s">
        <v>165</v>
      </c>
      <c r="C185" s="11">
        <f>B182/B180</f>
        <v>1.7288444040036398E-2</v>
      </c>
      <c r="D185" s="4"/>
      <c r="E185" s="4"/>
      <c r="F185" s="4"/>
      <c r="G185" s="4"/>
      <c r="H185" s="4"/>
      <c r="I185" s="4"/>
      <c r="J185" s="4"/>
      <c r="K185" s="4"/>
    </row>
    <row r="186" spans="1:11">
      <c r="A186" s="4"/>
      <c r="B186" s="4"/>
      <c r="C186" s="4"/>
      <c r="D186" s="4"/>
      <c r="E186" s="4"/>
      <c r="F186" s="4"/>
      <c r="G186" s="4"/>
      <c r="H186" s="4"/>
      <c r="I186" s="4"/>
      <c r="J186" s="4"/>
      <c r="K186" s="4"/>
    </row>
    <row r="187" spans="1:11">
      <c r="A187" s="4"/>
      <c r="B187" s="4"/>
      <c r="C187" s="4"/>
      <c r="D187" s="4"/>
      <c r="E187" s="4"/>
      <c r="F187" s="4"/>
      <c r="G187" s="4"/>
      <c r="H187" s="4"/>
      <c r="I187" s="4"/>
      <c r="J187" s="4"/>
      <c r="K187" s="4"/>
    </row>
    <row r="188" spans="1:11">
      <c r="A188" s="26" t="s">
        <v>83</v>
      </c>
      <c r="B188" s="4"/>
      <c r="C188" s="4"/>
      <c r="D188" s="4"/>
      <c r="E188" s="4"/>
      <c r="F188" s="4"/>
      <c r="G188" s="4"/>
      <c r="H188" s="4"/>
      <c r="I188" s="4"/>
      <c r="J188" s="4"/>
      <c r="K188" s="4"/>
    </row>
    <row r="189" spans="1:11">
      <c r="A189" s="4" t="s">
        <v>162</v>
      </c>
      <c r="B189" s="11">
        <v>0.98271155595996362</v>
      </c>
      <c r="C189" s="4"/>
      <c r="D189" s="4"/>
      <c r="E189" s="4"/>
      <c r="F189" s="4"/>
      <c r="G189" s="4"/>
      <c r="H189" s="4"/>
      <c r="I189" s="4"/>
      <c r="J189" s="4"/>
      <c r="K189" s="4"/>
    </row>
    <row r="190" spans="1:11">
      <c r="A190" s="4" t="s">
        <v>168</v>
      </c>
      <c r="B190" s="11">
        <f>C166</f>
        <v>0.10938200000000001</v>
      </c>
      <c r="C190" s="4"/>
      <c r="D190" s="4"/>
      <c r="E190" s="4"/>
      <c r="F190" s="4"/>
      <c r="G190" s="4"/>
      <c r="H190" s="4"/>
      <c r="I190" s="4"/>
      <c r="J190" s="4"/>
      <c r="K190" s="4"/>
    </row>
    <row r="191" spans="1:11">
      <c r="A191" s="4" t="s">
        <v>164</v>
      </c>
      <c r="B191" s="11">
        <v>1.7288444040036398E-2</v>
      </c>
      <c r="C191" s="4"/>
      <c r="D191" s="4"/>
      <c r="E191" s="4"/>
      <c r="F191" s="4"/>
      <c r="G191" s="4"/>
      <c r="H191" s="4"/>
      <c r="I191" s="4"/>
      <c r="J191" s="4"/>
      <c r="K191" s="4"/>
    </row>
    <row r="192" spans="1:11">
      <c r="A192" s="4" t="s">
        <v>167</v>
      </c>
      <c r="B192" s="11">
        <f>B173</f>
        <v>8.3234546845807281E-3</v>
      </c>
      <c r="C192" s="4"/>
      <c r="D192" s="4"/>
      <c r="E192" s="4"/>
      <c r="F192" s="4"/>
      <c r="G192" s="4"/>
      <c r="H192" s="4"/>
      <c r="I192" s="4"/>
      <c r="J192" s="4"/>
      <c r="K192" s="4"/>
    </row>
    <row r="193" spans="1:11">
      <c r="A193" s="4" t="s">
        <v>171</v>
      </c>
      <c r="B193" s="103">
        <v>0.34</v>
      </c>
      <c r="C193" s="4"/>
      <c r="D193" s="4"/>
      <c r="E193" s="4"/>
      <c r="F193" s="4"/>
      <c r="G193" s="4"/>
      <c r="H193" s="4"/>
      <c r="I193" s="4"/>
      <c r="J193" s="4"/>
      <c r="K193" s="4"/>
    </row>
    <row r="194" spans="1:11" ht="15" thickBot="1">
      <c r="A194" s="104" t="s">
        <v>170</v>
      </c>
      <c r="B194" s="105" t="s">
        <v>169</v>
      </c>
      <c r="C194" s="105"/>
      <c r="D194" s="105"/>
      <c r="E194" s="105"/>
      <c r="F194" s="4"/>
      <c r="G194" s="4"/>
      <c r="H194" s="4"/>
      <c r="I194" s="4"/>
      <c r="J194" s="4"/>
      <c r="K194" s="4"/>
    </row>
    <row r="195" spans="1:11" ht="15" thickBot="1">
      <c r="A195" s="4" t="s">
        <v>170</v>
      </c>
      <c r="B195" s="80">
        <f>(B189*B190)+((B191*B192)*(1-B193))</f>
        <v>0.10758592913716529</v>
      </c>
      <c r="C195" s="4"/>
      <c r="D195" s="4"/>
      <c r="E195" s="4"/>
      <c r="F195" s="4"/>
      <c r="G195" s="4"/>
      <c r="H195" s="4"/>
      <c r="I195" s="4"/>
      <c r="J195" s="4"/>
      <c r="K195" s="4"/>
    </row>
    <row r="196" spans="1:11">
      <c r="A196" s="4"/>
      <c r="B196" s="4"/>
      <c r="C196" s="4"/>
      <c r="D196" s="4"/>
      <c r="E196" s="4"/>
      <c r="F196" s="4"/>
      <c r="G196" s="4"/>
      <c r="H196" s="4"/>
      <c r="I196" s="4"/>
      <c r="J196" s="4"/>
      <c r="K196" s="4"/>
    </row>
    <row r="197" spans="1:11">
      <c r="A197" s="4"/>
      <c r="B197" s="4"/>
      <c r="C197" s="4"/>
      <c r="D197" s="4"/>
      <c r="E197" s="4"/>
      <c r="F197" s="4"/>
      <c r="G197" s="4"/>
      <c r="H197" s="4"/>
      <c r="I197" s="4"/>
      <c r="J197" s="4"/>
      <c r="K197" s="4"/>
    </row>
    <row r="198" spans="1:11">
      <c r="A198" s="4"/>
      <c r="B198" s="4"/>
      <c r="C198" s="4"/>
      <c r="D198" s="4"/>
      <c r="E198" s="4"/>
      <c r="F198" s="4"/>
      <c r="G198" s="4"/>
      <c r="H198" s="4"/>
      <c r="I198" s="4"/>
      <c r="J198" s="4"/>
      <c r="K198" s="4"/>
    </row>
  </sheetData>
  <mergeCells count="9">
    <mergeCell ref="A179:A180"/>
    <mergeCell ref="B79:G79"/>
    <mergeCell ref="B5:C5"/>
    <mergeCell ref="E5:G5"/>
    <mergeCell ref="B4:C4"/>
    <mergeCell ref="E4:G4"/>
    <mergeCell ref="A14:G16"/>
    <mergeCell ref="A24:G26"/>
    <mergeCell ref="C82:G82"/>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workbookViewId="0">
      <selection activeCell="F70" sqref="F70"/>
    </sheetView>
  </sheetViews>
  <sheetFormatPr baseColWidth="10" defaultColWidth="8.83203125" defaultRowHeight="14" x14ac:dyDescent="0"/>
  <cols>
    <col min="1" max="1" width="17.83203125" bestFit="1" customWidth="1"/>
    <col min="2" max="2" width="15.6640625" customWidth="1"/>
    <col min="3" max="3" width="19.5" bestFit="1" customWidth="1"/>
    <col min="4" max="5" width="18.6640625" bestFit="1" customWidth="1"/>
    <col min="6" max="6" width="22.1640625" bestFit="1" customWidth="1"/>
    <col min="7" max="7" width="18.6640625" customWidth="1"/>
    <col min="8" max="8" width="18" bestFit="1" customWidth="1"/>
  </cols>
  <sheetData>
    <row r="1" spans="1:10">
      <c r="A1" s="97" t="s">
        <v>172</v>
      </c>
      <c r="B1" s="98"/>
      <c r="C1" s="31">
        <v>0</v>
      </c>
      <c r="D1" s="31">
        <v>1</v>
      </c>
      <c r="E1" s="31">
        <v>2</v>
      </c>
      <c r="F1" s="31">
        <v>3</v>
      </c>
      <c r="G1" s="31">
        <v>4</v>
      </c>
      <c r="H1" s="31">
        <v>5</v>
      </c>
      <c r="I1" s="4"/>
      <c r="J1" s="4"/>
    </row>
    <row r="2" spans="1:10" ht="15" thickBot="1">
      <c r="A2" s="4"/>
      <c r="B2" s="4"/>
      <c r="C2" s="78">
        <v>2016</v>
      </c>
      <c r="D2" s="78">
        <v>2017</v>
      </c>
      <c r="E2" s="78">
        <v>2018</v>
      </c>
      <c r="F2" s="78">
        <v>2019</v>
      </c>
      <c r="G2" s="78">
        <v>2020</v>
      </c>
      <c r="H2" s="78">
        <v>2021</v>
      </c>
      <c r="I2" s="4"/>
      <c r="J2" s="4"/>
    </row>
    <row r="3" spans="1:10">
      <c r="A3" s="4" t="s">
        <v>180</v>
      </c>
      <c r="B3" s="4" t="s">
        <v>181</v>
      </c>
      <c r="C3" s="12">
        <v>1400</v>
      </c>
      <c r="D3" s="12">
        <f>C3*(1+0.03)</f>
        <v>1442</v>
      </c>
      <c r="E3" s="12">
        <f>D3*(1+0.03)</f>
        <v>1485.26</v>
      </c>
      <c r="F3" s="12">
        <f t="shared" ref="F3:H3" si="0">E3*(1+0.03)</f>
        <v>1529.8178</v>
      </c>
      <c r="G3" s="12">
        <f t="shared" si="0"/>
        <v>1575.7123340000001</v>
      </c>
      <c r="H3" s="12">
        <f t="shared" si="0"/>
        <v>1622.98370402</v>
      </c>
      <c r="I3" s="4"/>
      <c r="J3" s="4"/>
    </row>
    <row r="4" spans="1:10">
      <c r="A4" s="4" t="s">
        <v>173</v>
      </c>
      <c r="B4" s="4" t="s">
        <v>182</v>
      </c>
      <c r="C4" s="4">
        <v>527592</v>
      </c>
      <c r="D4" s="4">
        <v>527592</v>
      </c>
      <c r="E4" s="4">
        <v>527592</v>
      </c>
      <c r="F4" s="4">
        <v>527592</v>
      </c>
      <c r="G4" s="4">
        <v>527592</v>
      </c>
      <c r="H4" s="4">
        <v>527592</v>
      </c>
      <c r="I4" s="4"/>
      <c r="J4" s="4"/>
    </row>
    <row r="5" spans="1:10">
      <c r="A5" s="4" t="s">
        <v>180</v>
      </c>
      <c r="B5" s="4" t="s">
        <v>183</v>
      </c>
      <c r="C5" s="4">
        <f>C4*C3</f>
        <v>738628800</v>
      </c>
      <c r="D5" s="4">
        <f>D4*D3</f>
        <v>760787664</v>
      </c>
      <c r="E5" s="4">
        <f t="shared" ref="E5:H5" si="1">E4*E3</f>
        <v>783611293.91999996</v>
      </c>
      <c r="F5" s="4">
        <f t="shared" si="1"/>
        <v>807119632.73759997</v>
      </c>
      <c r="G5" s="4">
        <f t="shared" si="1"/>
        <v>831333221.71972799</v>
      </c>
      <c r="H5" s="4">
        <f t="shared" si="1"/>
        <v>856273218.37131989</v>
      </c>
      <c r="I5" s="4"/>
      <c r="J5" s="4"/>
    </row>
    <row r="6" spans="1:10">
      <c r="A6" s="3" t="s">
        <v>174</v>
      </c>
      <c r="B6" s="4"/>
      <c r="C6" s="4"/>
      <c r="D6" s="4"/>
      <c r="E6" s="4"/>
      <c r="F6" s="4"/>
      <c r="G6" s="4"/>
      <c r="H6" s="4"/>
      <c r="I6" s="4"/>
      <c r="J6" s="4"/>
    </row>
    <row r="7" spans="1:10">
      <c r="A7" s="4" t="s">
        <v>188</v>
      </c>
      <c r="B7" s="4" t="s">
        <v>189</v>
      </c>
      <c r="C7" s="4">
        <f t="shared" ref="C7:H7" si="2">C4*200</f>
        <v>105518400</v>
      </c>
      <c r="D7" s="4">
        <f t="shared" si="2"/>
        <v>105518400</v>
      </c>
      <c r="E7" s="4">
        <f t="shared" si="2"/>
        <v>105518400</v>
      </c>
      <c r="F7" s="4">
        <f t="shared" si="2"/>
        <v>105518400</v>
      </c>
      <c r="G7" s="4">
        <f t="shared" si="2"/>
        <v>105518400</v>
      </c>
      <c r="H7" s="4">
        <f t="shared" si="2"/>
        <v>105518400</v>
      </c>
      <c r="I7" s="4"/>
      <c r="J7" s="4"/>
    </row>
    <row r="8" spans="1:10">
      <c r="A8" s="3" t="s">
        <v>175</v>
      </c>
      <c r="B8" s="4"/>
      <c r="C8" s="4"/>
      <c r="D8" s="4"/>
      <c r="E8" s="4"/>
      <c r="F8" s="4"/>
      <c r="G8" s="4"/>
      <c r="H8" s="4"/>
      <c r="I8" s="4"/>
      <c r="J8" s="4"/>
    </row>
    <row r="9" spans="1:10">
      <c r="A9" s="4" t="s">
        <v>187</v>
      </c>
      <c r="B9" s="4"/>
      <c r="C9" s="4">
        <v>5000000</v>
      </c>
      <c r="D9" s="4">
        <v>5000000</v>
      </c>
      <c r="E9" s="4">
        <v>5000000</v>
      </c>
      <c r="F9" s="4">
        <v>5000000</v>
      </c>
      <c r="G9" s="4">
        <v>5000000</v>
      </c>
      <c r="H9" s="4">
        <v>5000000</v>
      </c>
      <c r="I9" s="4"/>
      <c r="J9" s="4"/>
    </row>
    <row r="10" spans="1:10">
      <c r="A10" s="4" t="s">
        <v>176</v>
      </c>
      <c r="B10" s="4"/>
      <c r="C10" s="81">
        <v>0</v>
      </c>
      <c r="D10" s="81">
        <f>$G$19</f>
        <v>50000000</v>
      </c>
      <c r="E10" s="81">
        <f t="shared" ref="E10:H10" si="3">$G$19</f>
        <v>50000000</v>
      </c>
      <c r="F10" s="81">
        <f t="shared" si="3"/>
        <v>50000000</v>
      </c>
      <c r="G10" s="81">
        <f t="shared" si="3"/>
        <v>50000000</v>
      </c>
      <c r="H10" s="81">
        <f t="shared" si="3"/>
        <v>50000000</v>
      </c>
      <c r="I10" s="4"/>
      <c r="J10" s="4"/>
    </row>
    <row r="11" spans="1:10" s="1" customFormat="1">
      <c r="A11" s="26" t="s">
        <v>177</v>
      </c>
      <c r="B11" s="26"/>
      <c r="C11" s="82">
        <f>C5-C7-C9-C10</f>
        <v>628110400</v>
      </c>
      <c r="D11" s="82">
        <f t="shared" ref="D11:H11" si="4">D5-D7-D9-D10</f>
        <v>600269264</v>
      </c>
      <c r="E11" s="82">
        <f t="shared" si="4"/>
        <v>623092893.91999996</v>
      </c>
      <c r="F11" s="82">
        <f t="shared" si="4"/>
        <v>646601232.73759997</v>
      </c>
      <c r="G11" s="82">
        <f t="shared" si="4"/>
        <v>670814821.71972799</v>
      </c>
      <c r="H11" s="82">
        <f t="shared" si="4"/>
        <v>695754818.37131989</v>
      </c>
      <c r="I11" s="26"/>
      <c r="J11" s="26"/>
    </row>
    <row r="12" spans="1:10">
      <c r="A12" s="4" t="s">
        <v>178</v>
      </c>
      <c r="B12" s="4"/>
      <c r="C12" s="32">
        <f>C11*34%</f>
        <v>213557536.00000003</v>
      </c>
      <c r="D12" s="32">
        <f t="shared" ref="D12:H12" si="5">D11*34%</f>
        <v>204091549.76000002</v>
      </c>
      <c r="E12" s="32">
        <f t="shared" si="5"/>
        <v>211851583.93279999</v>
      </c>
      <c r="F12" s="32">
        <f t="shared" si="5"/>
        <v>219844419.130784</v>
      </c>
      <c r="G12" s="32">
        <f t="shared" si="5"/>
        <v>228077039.38470754</v>
      </c>
      <c r="H12" s="32">
        <f t="shared" si="5"/>
        <v>236556638.24624878</v>
      </c>
      <c r="I12" s="4"/>
      <c r="J12" s="4"/>
    </row>
    <row r="13" spans="1:10" s="1" customFormat="1">
      <c r="A13" s="26" t="s">
        <v>179</v>
      </c>
      <c r="B13" s="26"/>
      <c r="C13" s="83">
        <f>C11-C12</f>
        <v>414552864</v>
      </c>
      <c r="D13" s="83">
        <f>D11-D12</f>
        <v>396177714.24000001</v>
      </c>
      <c r="E13" s="83">
        <f t="shared" ref="E13:H13" si="6">E11-E12</f>
        <v>411241309.98719996</v>
      </c>
      <c r="F13" s="83">
        <f t="shared" si="6"/>
        <v>426756813.60681593</v>
      </c>
      <c r="G13" s="83">
        <f t="shared" si="6"/>
        <v>442737782.33502042</v>
      </c>
      <c r="H13" s="83">
        <f t="shared" si="6"/>
        <v>459198180.12507111</v>
      </c>
      <c r="I13" s="26"/>
      <c r="J13" s="26"/>
    </row>
    <row r="14" spans="1:10">
      <c r="A14" s="4"/>
      <c r="B14" s="4"/>
      <c r="C14" s="12"/>
      <c r="D14" s="12"/>
      <c r="E14" s="12"/>
      <c r="F14" s="12"/>
      <c r="G14" s="12"/>
      <c r="H14" s="12"/>
      <c r="I14" s="4"/>
      <c r="J14" s="4"/>
    </row>
    <row r="15" spans="1:10">
      <c r="A15" s="4"/>
      <c r="B15" s="4"/>
      <c r="C15" s="4"/>
      <c r="D15" s="4"/>
      <c r="E15" s="4"/>
      <c r="F15" s="4"/>
      <c r="G15" s="4"/>
      <c r="H15" s="4"/>
      <c r="I15" s="4"/>
      <c r="J15" s="4"/>
    </row>
    <row r="16" spans="1:10">
      <c r="A16" s="4"/>
      <c r="B16" s="4" t="s">
        <v>184</v>
      </c>
      <c r="C16" s="4"/>
      <c r="D16" s="4"/>
      <c r="E16" s="4"/>
      <c r="F16" s="84" t="s">
        <v>185</v>
      </c>
      <c r="G16" s="4"/>
      <c r="H16" s="4"/>
      <c r="I16" s="4"/>
      <c r="J16" s="4"/>
    </row>
    <row r="17" spans="1:10">
      <c r="A17" s="4"/>
      <c r="B17" s="4"/>
      <c r="C17" s="4"/>
      <c r="D17" s="4"/>
      <c r="E17" s="4"/>
      <c r="F17" s="4" t="s">
        <v>186</v>
      </c>
      <c r="G17" s="4"/>
      <c r="H17" s="4"/>
      <c r="I17" s="4"/>
      <c r="J17" s="4"/>
    </row>
    <row r="18" spans="1:10">
      <c r="A18" s="4"/>
      <c r="B18" s="4"/>
      <c r="C18" s="4"/>
      <c r="D18" s="4"/>
      <c r="E18" s="4"/>
      <c r="F18" s="4"/>
      <c r="G18" s="4"/>
      <c r="H18" s="4"/>
      <c r="I18" s="4"/>
      <c r="J18" s="4"/>
    </row>
    <row r="19" spans="1:10">
      <c r="A19" s="4"/>
      <c r="B19" s="4"/>
      <c r="C19" s="4"/>
      <c r="D19" s="4"/>
      <c r="E19" s="4"/>
      <c r="F19" s="85">
        <v>2000000000</v>
      </c>
      <c r="G19" s="82">
        <f>F19/40</f>
        <v>50000000</v>
      </c>
      <c r="H19" s="4"/>
      <c r="I19" s="4"/>
      <c r="J19" s="4"/>
    </row>
    <row r="20" spans="1:10">
      <c r="A20" s="4"/>
      <c r="B20" s="4"/>
      <c r="C20" s="4"/>
      <c r="D20" s="4"/>
      <c r="E20" s="4"/>
      <c r="F20" s="74">
        <v>40</v>
      </c>
      <c r="G20" s="4"/>
      <c r="H20" s="4"/>
      <c r="I20" s="4"/>
      <c r="J20" s="4"/>
    </row>
    <row r="21" spans="1:10">
      <c r="A21" s="4"/>
      <c r="B21" s="4"/>
      <c r="C21" s="4"/>
      <c r="D21" s="4"/>
      <c r="E21" s="4"/>
      <c r="F21" s="4"/>
      <c r="G21" s="4"/>
      <c r="H21" s="4"/>
      <c r="I21" s="4"/>
      <c r="J21" s="4"/>
    </row>
    <row r="22" spans="1:10">
      <c r="A22" s="26" t="s">
        <v>79</v>
      </c>
      <c r="B22" s="4"/>
      <c r="C22" s="4"/>
      <c r="D22" s="4"/>
      <c r="E22" s="4"/>
      <c r="F22" s="4"/>
      <c r="G22" s="4"/>
      <c r="H22" s="4"/>
      <c r="I22" s="4"/>
      <c r="J22" s="4"/>
    </row>
    <row r="23" spans="1:10">
      <c r="A23" s="84" t="s">
        <v>190</v>
      </c>
      <c r="B23" s="4"/>
      <c r="C23" s="86">
        <v>2016</v>
      </c>
      <c r="D23" s="86">
        <v>2017</v>
      </c>
      <c r="E23" s="86">
        <v>2018</v>
      </c>
      <c r="F23" s="86">
        <v>2019</v>
      </c>
      <c r="G23" s="86">
        <v>2020</v>
      </c>
      <c r="H23" s="86">
        <v>2021</v>
      </c>
      <c r="I23" s="4"/>
      <c r="J23" s="4"/>
    </row>
    <row r="24" spans="1:10">
      <c r="A24" s="4"/>
      <c r="B24" s="4"/>
      <c r="C24" s="86">
        <v>0</v>
      </c>
      <c r="D24" s="86">
        <v>1</v>
      </c>
      <c r="E24" s="86">
        <v>2</v>
      </c>
      <c r="F24" s="86">
        <v>3</v>
      </c>
      <c r="G24" s="86">
        <v>4</v>
      </c>
      <c r="H24" s="86">
        <v>5</v>
      </c>
      <c r="I24" s="4"/>
      <c r="J24" s="4"/>
    </row>
    <row r="25" spans="1:10">
      <c r="A25" s="4" t="s">
        <v>191</v>
      </c>
      <c r="B25" s="4"/>
      <c r="C25" s="32">
        <v>0</v>
      </c>
      <c r="D25" s="32">
        <f>D13</f>
        <v>396177714.24000001</v>
      </c>
      <c r="E25" s="32">
        <f t="shared" ref="E25:H25" si="7">E13</f>
        <v>411241309.98719996</v>
      </c>
      <c r="F25" s="32">
        <f t="shared" si="7"/>
        <v>426756813.60681593</v>
      </c>
      <c r="G25" s="32">
        <f t="shared" si="7"/>
        <v>442737782.33502042</v>
      </c>
      <c r="H25" s="32">
        <f t="shared" si="7"/>
        <v>459198180.12507111</v>
      </c>
      <c r="I25" s="4"/>
      <c r="J25" s="4"/>
    </row>
    <row r="26" spans="1:10">
      <c r="A26" s="4" t="s">
        <v>231</v>
      </c>
      <c r="B26" s="4"/>
      <c r="C26" s="32">
        <f>C10</f>
        <v>0</v>
      </c>
      <c r="D26" s="32">
        <f>D10</f>
        <v>50000000</v>
      </c>
      <c r="E26" s="32">
        <f t="shared" ref="E26:H26" si="8">E10</f>
        <v>50000000</v>
      </c>
      <c r="F26" s="32">
        <f t="shared" si="8"/>
        <v>50000000</v>
      </c>
      <c r="G26" s="32">
        <f t="shared" si="8"/>
        <v>50000000</v>
      </c>
      <c r="H26" s="32">
        <f t="shared" si="8"/>
        <v>50000000</v>
      </c>
      <c r="I26" s="4"/>
      <c r="J26" s="4"/>
    </row>
    <row r="27" spans="1:10" ht="15" thickBot="1">
      <c r="A27" s="4" t="s">
        <v>192</v>
      </c>
      <c r="B27" s="4"/>
      <c r="C27" s="87">
        <f>C25-C26</f>
        <v>0</v>
      </c>
      <c r="D27" s="87">
        <f>D25+D26</f>
        <v>446177714.24000001</v>
      </c>
      <c r="E27" s="87">
        <f t="shared" ref="E27:H27" si="9">E25+E26</f>
        <v>461241309.98719996</v>
      </c>
      <c r="F27" s="87">
        <f t="shared" si="9"/>
        <v>476756813.60681593</v>
      </c>
      <c r="G27" s="87">
        <f t="shared" si="9"/>
        <v>492737782.33502042</v>
      </c>
      <c r="H27" s="87">
        <f t="shared" si="9"/>
        <v>509198180.12507111</v>
      </c>
      <c r="I27" s="4"/>
      <c r="J27" s="4"/>
    </row>
    <row r="28" spans="1:10" ht="15" thickTop="1">
      <c r="A28" s="4"/>
      <c r="B28" s="4"/>
      <c r="C28" s="4"/>
      <c r="D28" s="4"/>
      <c r="E28" s="4"/>
      <c r="F28" s="4"/>
      <c r="G28" s="4"/>
      <c r="H28" s="4"/>
      <c r="I28" s="4"/>
      <c r="J28" s="4"/>
    </row>
    <row r="29" spans="1:10">
      <c r="A29" s="3" t="s">
        <v>193</v>
      </c>
      <c r="B29" s="4"/>
      <c r="C29" s="4"/>
      <c r="D29" s="4"/>
      <c r="E29" s="4"/>
      <c r="F29" s="4"/>
      <c r="G29" s="4"/>
      <c r="H29" s="4"/>
      <c r="I29" s="4"/>
      <c r="J29" s="4"/>
    </row>
    <row r="30" spans="1:10">
      <c r="A30" s="4"/>
      <c r="B30" s="4"/>
      <c r="C30" s="86">
        <v>2016</v>
      </c>
      <c r="D30" s="86">
        <v>2017</v>
      </c>
      <c r="E30" s="86">
        <v>2018</v>
      </c>
      <c r="F30" s="86">
        <v>2019</v>
      </c>
      <c r="G30" s="86">
        <v>2020</v>
      </c>
      <c r="H30" s="86">
        <v>2021</v>
      </c>
      <c r="I30" s="4"/>
      <c r="J30" s="4"/>
    </row>
    <row r="31" spans="1:10">
      <c r="A31" s="4"/>
      <c r="B31" s="4"/>
      <c r="C31" s="86">
        <v>0</v>
      </c>
      <c r="D31" s="86">
        <v>1</v>
      </c>
      <c r="E31" s="86">
        <v>2</v>
      </c>
      <c r="F31" s="86">
        <v>3</v>
      </c>
      <c r="G31" s="86">
        <v>4</v>
      </c>
      <c r="H31" s="86">
        <v>5</v>
      </c>
      <c r="I31" s="4"/>
      <c r="J31" s="4"/>
    </row>
    <row r="32" spans="1:10" ht="15" thickBot="1">
      <c r="A32" s="4" t="s">
        <v>194</v>
      </c>
      <c r="B32" s="4"/>
      <c r="C32" s="32">
        <v>2000000000</v>
      </c>
      <c r="D32" s="32">
        <f>C32-$G$19</f>
        <v>1950000000</v>
      </c>
      <c r="E32" s="32">
        <f t="shared" ref="E32:H32" si="10">D32-$G$19</f>
        <v>1900000000</v>
      </c>
      <c r="F32" s="32">
        <f t="shared" si="10"/>
        <v>1850000000</v>
      </c>
      <c r="G32" s="32">
        <f t="shared" si="10"/>
        <v>1800000000</v>
      </c>
      <c r="H32" s="32">
        <f t="shared" si="10"/>
        <v>1750000000</v>
      </c>
      <c r="I32" s="4"/>
      <c r="J32" s="4"/>
    </row>
    <row r="33" spans="1:10">
      <c r="A33" s="4" t="s">
        <v>195</v>
      </c>
      <c r="B33" s="4"/>
      <c r="C33" s="88">
        <f>C32-0</f>
        <v>2000000000</v>
      </c>
      <c r="D33" s="89">
        <f>D32-C32</f>
        <v>-50000000</v>
      </c>
      <c r="E33" s="89">
        <f>E32-D32</f>
        <v>-50000000</v>
      </c>
      <c r="F33" s="89">
        <f t="shared" ref="F33:H33" si="11">F32-E32</f>
        <v>-50000000</v>
      </c>
      <c r="G33" s="89">
        <f t="shared" si="11"/>
        <v>-50000000</v>
      </c>
      <c r="H33" s="90">
        <f t="shared" si="11"/>
        <v>-50000000</v>
      </c>
      <c r="I33" s="4"/>
      <c r="J33" s="4"/>
    </row>
    <row r="34" spans="1:10">
      <c r="A34" s="4" t="s">
        <v>196</v>
      </c>
      <c r="B34" s="4"/>
      <c r="C34" s="9">
        <v>0</v>
      </c>
      <c r="D34" s="91">
        <f>$G$19</f>
        <v>50000000</v>
      </c>
      <c r="E34" s="91">
        <f t="shared" ref="E34:H34" si="12">$G$19</f>
        <v>50000000</v>
      </c>
      <c r="F34" s="91">
        <f t="shared" si="12"/>
        <v>50000000</v>
      </c>
      <c r="G34" s="91">
        <f t="shared" si="12"/>
        <v>50000000</v>
      </c>
      <c r="H34" s="92">
        <f t="shared" si="12"/>
        <v>50000000</v>
      </c>
      <c r="I34" s="4"/>
      <c r="J34" s="4"/>
    </row>
    <row r="35" spans="1:10" ht="15" thickBot="1">
      <c r="A35" s="4" t="s">
        <v>197</v>
      </c>
      <c r="B35" s="4"/>
      <c r="C35" s="93">
        <f>C33+C34</f>
        <v>2000000000</v>
      </c>
      <c r="D35" s="93">
        <f t="shared" ref="D35:H35" si="13">D33+D34</f>
        <v>0</v>
      </c>
      <c r="E35" s="93">
        <f t="shared" si="13"/>
        <v>0</v>
      </c>
      <c r="F35" s="93">
        <f t="shared" si="13"/>
        <v>0</v>
      </c>
      <c r="G35" s="93">
        <f t="shared" si="13"/>
        <v>0</v>
      </c>
      <c r="H35" s="93">
        <f t="shared" si="13"/>
        <v>0</v>
      </c>
      <c r="I35" s="4"/>
      <c r="J35" s="4"/>
    </row>
    <row r="36" spans="1:10" ht="15" thickTop="1">
      <c r="A36" s="4"/>
      <c r="B36" s="4"/>
      <c r="C36" s="4"/>
      <c r="D36" s="4"/>
      <c r="E36" s="4"/>
      <c r="F36" s="4"/>
      <c r="G36" s="4"/>
      <c r="H36" s="4"/>
      <c r="I36" s="4"/>
      <c r="J36" s="4"/>
    </row>
    <row r="37" spans="1:10">
      <c r="A37" s="26" t="s">
        <v>198</v>
      </c>
      <c r="B37" s="4"/>
      <c r="C37" s="4"/>
      <c r="D37" s="4"/>
      <c r="E37" s="4"/>
      <c r="F37" s="4"/>
      <c r="G37" s="4"/>
      <c r="H37" s="4"/>
      <c r="I37" s="4"/>
      <c r="J37" s="4"/>
    </row>
    <row r="38" spans="1:10">
      <c r="A38" s="4"/>
      <c r="B38" s="4"/>
      <c r="C38" s="86">
        <v>2016</v>
      </c>
      <c r="D38" s="86">
        <v>2017</v>
      </c>
      <c r="E38" s="86">
        <v>2018</v>
      </c>
      <c r="F38" s="86">
        <v>2019</v>
      </c>
      <c r="G38" s="86">
        <v>2020</v>
      </c>
      <c r="H38" s="86">
        <v>2021</v>
      </c>
      <c r="I38" s="4"/>
      <c r="J38" s="4"/>
    </row>
    <row r="39" spans="1:10">
      <c r="A39" s="4"/>
      <c r="B39" s="4"/>
      <c r="C39" s="86">
        <v>0</v>
      </c>
      <c r="D39" s="86">
        <v>1</v>
      </c>
      <c r="E39" s="86">
        <v>2</v>
      </c>
      <c r="F39" s="86">
        <v>3</v>
      </c>
      <c r="G39" s="86">
        <v>4</v>
      </c>
      <c r="H39" s="86">
        <v>5</v>
      </c>
      <c r="I39" s="4"/>
      <c r="J39" s="4"/>
    </row>
    <row r="40" spans="1:10">
      <c r="A40" s="4"/>
      <c r="B40" s="4"/>
      <c r="C40" s="4"/>
      <c r="D40" s="4"/>
      <c r="E40" s="4"/>
      <c r="F40" s="4"/>
      <c r="G40" s="4"/>
      <c r="H40" s="4"/>
      <c r="I40" s="4"/>
      <c r="J40" s="4"/>
    </row>
    <row r="41" spans="1:10">
      <c r="A41" s="4" t="s">
        <v>199</v>
      </c>
      <c r="B41" s="4"/>
      <c r="C41" s="94">
        <v>8500000</v>
      </c>
      <c r="D41" s="94">
        <v>0</v>
      </c>
      <c r="E41" s="94">
        <v>0</v>
      </c>
      <c r="F41" s="94">
        <v>0</v>
      </c>
      <c r="G41" s="94">
        <v>0</v>
      </c>
      <c r="H41" s="94">
        <v>8500000</v>
      </c>
      <c r="I41" s="4"/>
      <c r="J41" s="4"/>
    </row>
    <row r="42" spans="1:10">
      <c r="A42" s="4" t="s">
        <v>200</v>
      </c>
      <c r="B42" s="4"/>
      <c r="C42" s="4"/>
      <c r="D42" s="4"/>
      <c r="E42" s="4"/>
      <c r="F42" s="4"/>
      <c r="G42" s="4"/>
      <c r="H42" s="4"/>
      <c r="I42" s="4"/>
      <c r="J42" s="4"/>
    </row>
    <row r="43" spans="1:10" ht="15" thickBot="1">
      <c r="A43" s="4" t="s">
        <v>201</v>
      </c>
      <c r="B43" s="4"/>
      <c r="C43" s="95">
        <f>-C41</f>
        <v>-8500000</v>
      </c>
      <c r="D43" s="95">
        <v>0</v>
      </c>
      <c r="E43" s="95">
        <v>0</v>
      </c>
      <c r="F43" s="95">
        <v>0</v>
      </c>
      <c r="G43" s="95">
        <v>0</v>
      </c>
      <c r="H43" s="95">
        <f>H41</f>
        <v>8500000</v>
      </c>
      <c r="I43" s="4"/>
      <c r="J43" s="4"/>
    </row>
    <row r="44" spans="1:10" ht="15" thickTop="1">
      <c r="A44" s="4"/>
      <c r="B44" s="4"/>
      <c r="C44" s="4"/>
      <c r="D44" s="4"/>
      <c r="E44" s="4"/>
      <c r="F44" s="4"/>
      <c r="G44" s="4"/>
      <c r="H44" s="4"/>
      <c r="I44" s="4"/>
      <c r="J44" s="4"/>
    </row>
    <row r="45" spans="1:10">
      <c r="A45" s="4"/>
      <c r="B45" s="4"/>
      <c r="C45" s="4"/>
      <c r="D45" s="4"/>
      <c r="E45" s="4"/>
      <c r="F45" s="4"/>
      <c r="G45" s="4"/>
      <c r="H45" s="4"/>
      <c r="I45" s="4"/>
      <c r="J45" s="4"/>
    </row>
    <row r="46" spans="1:10">
      <c r="A46" s="3" t="s">
        <v>202</v>
      </c>
      <c r="B46" s="4"/>
      <c r="C46" s="4"/>
      <c r="D46" s="4"/>
      <c r="E46" s="4"/>
      <c r="F46" s="4"/>
      <c r="G46" s="4"/>
      <c r="H46" s="4"/>
      <c r="I46" s="4"/>
      <c r="J46" s="4"/>
    </row>
    <row r="47" spans="1:10">
      <c r="A47" s="4"/>
      <c r="B47" s="4"/>
      <c r="C47" s="86">
        <v>2016</v>
      </c>
      <c r="D47" s="86">
        <v>2017</v>
      </c>
      <c r="E47" s="86">
        <v>2018</v>
      </c>
      <c r="F47" s="86">
        <v>2019</v>
      </c>
      <c r="G47" s="86">
        <v>2020</v>
      </c>
      <c r="H47" s="86">
        <v>2021</v>
      </c>
      <c r="I47" s="4"/>
      <c r="J47" s="4"/>
    </row>
    <row r="48" spans="1:10">
      <c r="A48" s="4"/>
      <c r="B48" s="4"/>
      <c r="C48" s="86">
        <v>0</v>
      </c>
      <c r="D48" s="86">
        <v>1</v>
      </c>
      <c r="E48" s="86">
        <v>2</v>
      </c>
      <c r="F48" s="86">
        <v>3</v>
      </c>
      <c r="G48" s="86">
        <v>4</v>
      </c>
      <c r="H48" s="86">
        <v>5</v>
      </c>
      <c r="I48" s="4"/>
      <c r="J48" s="4"/>
    </row>
    <row r="49" spans="1:10">
      <c r="A49" s="4" t="s">
        <v>203</v>
      </c>
      <c r="B49" s="4"/>
      <c r="C49" s="32">
        <v>0</v>
      </c>
      <c r="D49" s="32">
        <f t="shared" ref="D49:H49" si="14">D27</f>
        <v>446177714.24000001</v>
      </c>
      <c r="E49" s="32">
        <f t="shared" si="14"/>
        <v>461241309.98719996</v>
      </c>
      <c r="F49" s="32">
        <f t="shared" si="14"/>
        <v>476756813.60681593</v>
      </c>
      <c r="G49" s="32">
        <f t="shared" si="14"/>
        <v>492737782.33502042</v>
      </c>
      <c r="H49" s="32">
        <f t="shared" si="14"/>
        <v>509198180.12507111</v>
      </c>
      <c r="I49" s="4"/>
      <c r="J49" s="4"/>
    </row>
    <row r="50" spans="1:10">
      <c r="A50" s="4" t="s">
        <v>229</v>
      </c>
      <c r="B50" s="4"/>
      <c r="C50" s="32">
        <f>-C35</f>
        <v>-2000000000</v>
      </c>
      <c r="D50" s="4">
        <v>0</v>
      </c>
      <c r="E50" s="4">
        <v>0</v>
      </c>
      <c r="F50" s="4">
        <v>0</v>
      </c>
      <c r="G50" s="4">
        <v>0</v>
      </c>
      <c r="H50" s="4">
        <v>0</v>
      </c>
      <c r="I50" s="4"/>
      <c r="J50" s="4"/>
    </row>
    <row r="51" spans="1:10">
      <c r="A51" s="4" t="s">
        <v>230</v>
      </c>
      <c r="B51" s="4"/>
      <c r="C51" s="32">
        <f>-C41</f>
        <v>-8500000</v>
      </c>
      <c r="D51" s="32">
        <v>0</v>
      </c>
      <c r="E51" s="32">
        <v>0</v>
      </c>
      <c r="F51" s="32">
        <v>0</v>
      </c>
      <c r="G51" s="32">
        <v>0</v>
      </c>
      <c r="H51" s="32">
        <v>8500000</v>
      </c>
      <c r="I51" s="4"/>
      <c r="J51" s="4"/>
    </row>
    <row r="52" spans="1:10" ht="15" thickBot="1">
      <c r="A52" s="4" t="s">
        <v>204</v>
      </c>
      <c r="B52" s="4"/>
      <c r="C52" s="93">
        <f>SUM(C49:C51)</f>
        <v>-2008500000</v>
      </c>
      <c r="D52" s="93">
        <f t="shared" ref="D52:H52" si="15">SUM(D49:D51)</f>
        <v>446177714.24000001</v>
      </c>
      <c r="E52" s="93">
        <f t="shared" si="15"/>
        <v>461241309.98719996</v>
      </c>
      <c r="F52" s="93">
        <f t="shared" si="15"/>
        <v>476756813.60681593</v>
      </c>
      <c r="G52" s="93">
        <f t="shared" si="15"/>
        <v>492737782.33502042</v>
      </c>
      <c r="H52" s="93">
        <f t="shared" si="15"/>
        <v>517698180.12507111</v>
      </c>
      <c r="I52" s="32"/>
      <c r="J52" s="32"/>
    </row>
    <row r="53" spans="1:10" ht="15" thickTop="1">
      <c r="A53" s="4"/>
      <c r="B53" s="4"/>
      <c r="C53" s="4"/>
      <c r="D53" s="4"/>
      <c r="E53" s="4"/>
      <c r="F53" s="4"/>
      <c r="G53" s="4"/>
      <c r="H53" s="4"/>
      <c r="I53" s="4"/>
      <c r="J53" s="4"/>
    </row>
    <row r="54" spans="1:10">
      <c r="A54" s="4"/>
      <c r="B54" s="4"/>
      <c r="C54" s="4"/>
      <c r="D54" s="4"/>
      <c r="E54" s="4"/>
      <c r="F54" s="4"/>
      <c r="G54" s="4"/>
      <c r="H54" s="4"/>
      <c r="I54" s="4"/>
      <c r="J54" s="4"/>
    </row>
    <row r="55" spans="1:10">
      <c r="A55" s="4"/>
      <c r="B55" s="4"/>
      <c r="C55" s="4"/>
      <c r="D55" s="4"/>
      <c r="E55" s="4"/>
      <c r="F55" s="4"/>
      <c r="G55" s="4"/>
      <c r="H55" s="4"/>
      <c r="I55" s="4"/>
      <c r="J55" s="4"/>
    </row>
    <row r="56" spans="1:10">
      <c r="A56" s="26" t="s">
        <v>85</v>
      </c>
      <c r="B56" s="4"/>
      <c r="C56" s="86">
        <v>2016</v>
      </c>
      <c r="D56" s="86">
        <v>2017</v>
      </c>
      <c r="E56" s="86">
        <v>2018</v>
      </c>
      <c r="F56" s="86">
        <v>2019</v>
      </c>
      <c r="G56" s="86">
        <v>2020</v>
      </c>
      <c r="H56" s="86">
        <v>2021</v>
      </c>
      <c r="I56" s="4"/>
      <c r="J56" s="4"/>
    </row>
    <row r="57" spans="1:10">
      <c r="A57" s="4"/>
      <c r="B57" s="4"/>
      <c r="C57" s="86">
        <v>0</v>
      </c>
      <c r="D57" s="86">
        <v>1</v>
      </c>
      <c r="E57" s="86">
        <v>2</v>
      </c>
      <c r="F57" s="86">
        <v>3</v>
      </c>
      <c r="G57" s="86">
        <v>4</v>
      </c>
      <c r="H57" s="86">
        <v>5</v>
      </c>
      <c r="I57" s="4"/>
      <c r="J57" s="4"/>
    </row>
    <row r="58" spans="1:10">
      <c r="A58" s="4"/>
      <c r="B58" s="4"/>
      <c r="C58" s="60">
        <f>C52</f>
        <v>-2008500000</v>
      </c>
      <c r="D58" s="60">
        <f t="shared" ref="D58:H58" si="16">D52</f>
        <v>446177714.24000001</v>
      </c>
      <c r="E58" s="60">
        <f t="shared" si="16"/>
        <v>461241309.98719996</v>
      </c>
      <c r="F58" s="60">
        <f t="shared" si="16"/>
        <v>476756813.60681593</v>
      </c>
      <c r="G58" s="60">
        <f t="shared" si="16"/>
        <v>492737782.33502042</v>
      </c>
      <c r="H58" s="60">
        <f t="shared" si="16"/>
        <v>517698180.12507111</v>
      </c>
      <c r="I58" s="4"/>
      <c r="J58" s="4"/>
    </row>
    <row r="59" spans="1:10">
      <c r="A59" s="4"/>
      <c r="B59" s="31" t="s">
        <v>213</v>
      </c>
      <c r="C59" s="17">
        <f>-PV($C$63,C57,0,C58)</f>
        <v>-2008500000</v>
      </c>
      <c r="D59" s="17">
        <f t="shared" ref="D59:H59" si="17">-PV($C$63,D57,0,D58)</f>
        <v>402185824.39592493</v>
      </c>
      <c r="E59" s="17">
        <f t="shared" si="17"/>
        <v>374770990.71632755</v>
      </c>
      <c r="F59" s="17">
        <f t="shared" si="17"/>
        <v>349183379.04537553</v>
      </c>
      <c r="G59" s="17">
        <f t="shared" si="17"/>
        <v>325305498.69230455</v>
      </c>
      <c r="H59" s="17">
        <f t="shared" si="17"/>
        <v>308085361.09540784</v>
      </c>
      <c r="I59" s="4"/>
      <c r="J59" s="4"/>
    </row>
    <row r="60" spans="1:10">
      <c r="A60" s="4"/>
      <c r="B60" s="31" t="s">
        <v>220</v>
      </c>
      <c r="C60" s="4"/>
      <c r="D60" s="60">
        <f>-C58-D58</f>
        <v>1562322285.76</v>
      </c>
      <c r="E60" s="60">
        <f>D60-E58</f>
        <v>1101080975.7728</v>
      </c>
      <c r="F60" s="60">
        <f>E60-F58</f>
        <v>624324162.16598403</v>
      </c>
      <c r="G60" s="116">
        <f>F60-G58</f>
        <v>131586379.83096361</v>
      </c>
      <c r="H60" s="116">
        <f>G60-H58</f>
        <v>-386111800.2941075</v>
      </c>
      <c r="I60" s="4"/>
      <c r="J60" s="4"/>
    </row>
    <row r="61" spans="1:10">
      <c r="A61" s="4"/>
      <c r="B61" s="31" t="s">
        <v>1</v>
      </c>
      <c r="C61" s="4">
        <v>5</v>
      </c>
      <c r="D61" s="4"/>
      <c r="E61" s="4"/>
      <c r="F61" s="4"/>
      <c r="G61" s="4"/>
      <c r="H61" s="116">
        <f>G60/H58</f>
        <v>0.25417585937654552</v>
      </c>
      <c r="I61" s="4"/>
      <c r="J61" s="4"/>
    </row>
    <row r="62" spans="1:10">
      <c r="A62" s="4"/>
      <c r="B62" s="31" t="s">
        <v>3</v>
      </c>
      <c r="C62" s="60">
        <f>C58</f>
        <v>-2008500000</v>
      </c>
      <c r="D62" s="4"/>
      <c r="E62" s="4"/>
      <c r="F62" s="4"/>
      <c r="G62" s="4"/>
      <c r="H62" s="4"/>
      <c r="I62" s="4"/>
      <c r="J62" s="4"/>
    </row>
    <row r="63" spans="1:10">
      <c r="A63" s="4"/>
      <c r="B63" s="31" t="s">
        <v>206</v>
      </c>
      <c r="C63" s="11">
        <f>'Question No. 1 to 6'!B190</f>
        <v>0.10938200000000001</v>
      </c>
      <c r="D63" s="4"/>
      <c r="E63" s="4"/>
      <c r="F63" s="4"/>
      <c r="G63" s="4"/>
      <c r="H63" s="115">
        <f>H61*12</f>
        <v>3.0501103125185463</v>
      </c>
      <c r="I63" s="4"/>
      <c r="J63" s="4"/>
    </row>
    <row r="64" spans="1:10">
      <c r="A64" s="4"/>
      <c r="B64" s="4"/>
      <c r="C64" s="4"/>
      <c r="D64" s="4"/>
      <c r="E64" s="4"/>
      <c r="F64" s="4"/>
      <c r="G64" s="4"/>
      <c r="H64" s="4"/>
      <c r="I64" s="4"/>
      <c r="J64" s="4"/>
    </row>
    <row r="65" spans="1:10" ht="15" thickBot="1">
      <c r="A65" s="3" t="s">
        <v>207</v>
      </c>
      <c r="B65" s="4"/>
      <c r="C65" s="4"/>
      <c r="D65" s="4"/>
      <c r="E65" s="4"/>
      <c r="F65" s="4"/>
      <c r="G65" s="4"/>
      <c r="H65" s="4"/>
      <c r="I65" s="4"/>
      <c r="J65" s="4"/>
    </row>
    <row r="66" spans="1:10">
      <c r="A66" s="4"/>
      <c r="B66" s="4" t="s">
        <v>205</v>
      </c>
      <c r="C66" s="96">
        <f>NPV(C63,C58:H58)</f>
        <v>-224421295.86982608</v>
      </c>
      <c r="D66" s="26" t="s">
        <v>211</v>
      </c>
      <c r="E66" s="4"/>
      <c r="F66" s="107"/>
      <c r="G66" s="108"/>
      <c r="H66" s="4"/>
      <c r="I66" s="4"/>
      <c r="J66" s="4"/>
    </row>
    <row r="67" spans="1:10">
      <c r="A67" s="4"/>
      <c r="B67" s="4"/>
      <c r="C67" s="4"/>
      <c r="D67" s="4"/>
      <c r="E67" s="4"/>
      <c r="F67" s="114" t="s">
        <v>225</v>
      </c>
      <c r="G67" s="118">
        <f>C66</f>
        <v>-224421295.86982608</v>
      </c>
      <c r="H67" s="4"/>
      <c r="I67" s="4"/>
      <c r="J67" s="4"/>
    </row>
    <row r="68" spans="1:10">
      <c r="A68" s="3" t="s">
        <v>208</v>
      </c>
      <c r="B68" s="4"/>
      <c r="C68" s="4"/>
      <c r="D68" s="4"/>
      <c r="E68" s="4"/>
      <c r="F68" s="114" t="s">
        <v>224</v>
      </c>
      <c r="G68" s="119">
        <f>C70</f>
        <v>6.0065766742375182E-2</v>
      </c>
      <c r="H68" s="4"/>
      <c r="I68" s="4"/>
      <c r="J68" s="4"/>
    </row>
    <row r="69" spans="1:10" ht="15" thickBot="1">
      <c r="A69" s="4"/>
      <c r="B69" s="4"/>
      <c r="C69" s="4"/>
      <c r="D69" s="4"/>
      <c r="E69" s="4"/>
      <c r="F69" s="114" t="s">
        <v>226</v>
      </c>
      <c r="G69" s="120" t="str">
        <f>D73</f>
        <v>4.3 years</v>
      </c>
      <c r="H69" s="4"/>
      <c r="I69" s="4"/>
      <c r="J69" s="4"/>
    </row>
    <row r="70" spans="1:10" ht="15" thickBot="1">
      <c r="A70" s="4"/>
      <c r="B70" s="4" t="s">
        <v>209</v>
      </c>
      <c r="C70" s="117">
        <f>IRR(C58:H58)</f>
        <v>6.0065766742375182E-2</v>
      </c>
      <c r="D70" s="4" t="s">
        <v>210</v>
      </c>
      <c r="E70" s="4"/>
      <c r="F70" s="114" t="s">
        <v>227</v>
      </c>
      <c r="G70" s="121">
        <f>D80</f>
        <v>0.87604234699792904</v>
      </c>
      <c r="H70" s="4"/>
      <c r="I70" s="4"/>
      <c r="J70" s="4"/>
    </row>
    <row r="71" spans="1:10" ht="15" thickBot="1">
      <c r="A71" s="4"/>
      <c r="B71" s="4"/>
      <c r="C71" s="4"/>
      <c r="D71" s="4"/>
      <c r="E71" s="4"/>
      <c r="F71" s="110"/>
      <c r="G71" s="111"/>
      <c r="H71" s="4"/>
      <c r="I71" s="4"/>
      <c r="J71" s="4"/>
    </row>
    <row r="72" spans="1:10" ht="15" thickBot="1">
      <c r="A72" s="3" t="s">
        <v>212</v>
      </c>
      <c r="B72" s="4"/>
      <c r="C72" s="4"/>
      <c r="D72" s="4"/>
      <c r="E72" s="4"/>
      <c r="F72" s="4"/>
      <c r="G72" s="4"/>
      <c r="H72" s="4"/>
      <c r="I72" s="4"/>
      <c r="J72" s="4"/>
    </row>
    <row r="73" spans="1:10" ht="15" thickBot="1">
      <c r="A73" s="4"/>
      <c r="B73" s="4"/>
      <c r="C73" s="4" t="s">
        <v>214</v>
      </c>
      <c r="D73" s="33" t="s">
        <v>232</v>
      </c>
      <c r="E73" s="4"/>
      <c r="F73" s="4"/>
      <c r="G73" s="4"/>
      <c r="H73" s="4"/>
      <c r="I73" s="4"/>
      <c r="J73" s="4"/>
    </row>
    <row r="74" spans="1:10">
      <c r="A74" s="4"/>
      <c r="B74" s="4"/>
      <c r="C74" s="4"/>
      <c r="D74" s="4"/>
      <c r="E74" s="4"/>
      <c r="F74" s="4"/>
      <c r="G74" s="4"/>
      <c r="H74" s="4"/>
      <c r="I74" s="4"/>
      <c r="J74" s="4"/>
    </row>
    <row r="75" spans="1:10">
      <c r="A75" s="4"/>
      <c r="B75" s="4"/>
      <c r="C75" s="4"/>
      <c r="D75" s="4"/>
      <c r="E75" s="4"/>
      <c r="F75" s="4"/>
      <c r="G75" s="4"/>
      <c r="H75" s="4"/>
      <c r="I75" s="4"/>
      <c r="J75" s="4"/>
    </row>
    <row r="76" spans="1:10">
      <c r="A76" s="3" t="s">
        <v>215</v>
      </c>
      <c r="B76" s="4"/>
      <c r="C76" s="4"/>
      <c r="D76" s="4"/>
      <c r="E76" s="4"/>
      <c r="F76" s="4"/>
      <c r="G76" s="4"/>
      <c r="H76" s="4"/>
      <c r="I76" s="4"/>
      <c r="J76" s="4"/>
    </row>
    <row r="77" spans="1:10">
      <c r="A77" s="4"/>
      <c r="B77" s="4"/>
      <c r="C77" s="84" t="s">
        <v>216</v>
      </c>
      <c r="D77" s="4"/>
      <c r="E77" s="4"/>
      <c r="F77" s="4"/>
      <c r="G77" s="4"/>
      <c r="H77" s="4"/>
      <c r="I77" s="4"/>
      <c r="J77" s="4"/>
    </row>
    <row r="78" spans="1:10">
      <c r="A78" s="4"/>
      <c r="B78" s="4"/>
      <c r="C78" s="4" t="s">
        <v>217</v>
      </c>
      <c r="D78" s="4"/>
      <c r="E78" s="4"/>
      <c r="F78" s="4"/>
      <c r="G78" s="4"/>
      <c r="H78" s="4"/>
      <c r="I78" s="4"/>
      <c r="J78" s="4"/>
    </row>
    <row r="79" spans="1:10" ht="15" thickBot="1">
      <c r="A79" s="4"/>
      <c r="B79" s="4"/>
      <c r="C79" s="4"/>
      <c r="D79" s="4"/>
      <c r="E79" s="4"/>
      <c r="F79" s="4"/>
      <c r="G79" s="4"/>
      <c r="H79" s="4"/>
      <c r="I79" s="4"/>
      <c r="J79" s="4"/>
    </row>
    <row r="80" spans="1:10" ht="15" thickBot="1">
      <c r="A80" s="4"/>
      <c r="B80" s="26" t="s">
        <v>218</v>
      </c>
      <c r="C80" s="106">
        <f>NPV(C63,D58:H58)</f>
        <v>1759531053.9453404</v>
      </c>
      <c r="D80" s="113">
        <f>C80/C81</f>
        <v>0.87604234699792904</v>
      </c>
      <c r="E80" s="4" t="s">
        <v>228</v>
      </c>
      <c r="F80" s="4"/>
      <c r="G80" s="4"/>
      <c r="H80" s="4"/>
      <c r="I80" s="4"/>
      <c r="J80" s="4"/>
    </row>
    <row r="81" spans="1:10">
      <c r="A81" s="4"/>
      <c r="B81" s="4"/>
      <c r="C81" s="60">
        <f>-C58</f>
        <v>2008500000</v>
      </c>
      <c r="D81" s="4"/>
      <c r="E81" s="4"/>
      <c r="F81" s="4"/>
      <c r="G81" s="4"/>
      <c r="H81" s="4"/>
      <c r="I81" s="4"/>
      <c r="J81" s="4"/>
    </row>
    <row r="82" spans="1:10">
      <c r="A82" s="4"/>
      <c r="B82" s="4"/>
      <c r="C82" s="4"/>
      <c r="D82" s="4"/>
      <c r="E82" s="4"/>
      <c r="F82" s="4"/>
      <c r="G82" s="4"/>
      <c r="H82" s="4"/>
      <c r="I82" s="4"/>
      <c r="J82" s="4"/>
    </row>
    <row r="83" spans="1:10">
      <c r="A83" s="4"/>
      <c r="B83" s="4"/>
      <c r="C83" s="4"/>
      <c r="D83" s="4"/>
      <c r="E83" s="4"/>
      <c r="F83" s="4"/>
      <c r="G83" s="4"/>
      <c r="H83" s="4"/>
      <c r="I83" s="4"/>
      <c r="J83" s="4"/>
    </row>
    <row r="84" spans="1:10">
      <c r="A84" s="26" t="s">
        <v>83</v>
      </c>
      <c r="B84" s="4"/>
      <c r="C84" s="4"/>
      <c r="D84" s="4"/>
      <c r="E84" s="4"/>
      <c r="F84" s="4"/>
      <c r="G84" s="4"/>
      <c r="H84" s="4"/>
      <c r="I84" s="4"/>
      <c r="J84" s="4"/>
    </row>
    <row r="85" spans="1:10">
      <c r="A85" s="135" t="s">
        <v>219</v>
      </c>
      <c r="B85" s="135"/>
      <c r="C85" s="135"/>
      <c r="D85" s="135"/>
      <c r="E85" s="135"/>
      <c r="F85" s="4"/>
      <c r="G85" s="4"/>
      <c r="H85" s="4"/>
      <c r="I85" s="4"/>
      <c r="J85" s="4"/>
    </row>
    <row r="86" spans="1:10">
      <c r="A86" s="135"/>
      <c r="B86" s="135"/>
      <c r="C86" s="135"/>
      <c r="D86" s="135"/>
      <c r="E86" s="135"/>
      <c r="F86" s="4"/>
      <c r="G86" s="4"/>
      <c r="H86" s="4"/>
      <c r="I86" s="4"/>
      <c r="J86" s="4"/>
    </row>
    <row r="87" spans="1:10">
      <c r="A87" s="135"/>
      <c r="B87" s="135"/>
      <c r="C87" s="135"/>
      <c r="D87" s="135"/>
      <c r="E87" s="135"/>
      <c r="H87" s="4"/>
      <c r="I87" s="4"/>
      <c r="J87" s="4"/>
    </row>
    <row r="88" spans="1:10">
      <c r="A88" s="4"/>
      <c r="B88" s="4"/>
      <c r="C88" s="4"/>
      <c r="D88" s="4"/>
      <c r="E88" s="4"/>
      <c r="H88" s="4"/>
      <c r="I88" s="4"/>
      <c r="J88" s="4"/>
    </row>
  </sheetData>
  <mergeCells count="1">
    <mergeCell ref="A85:E87"/>
  </mergeCells>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Question No. 1 to 6</vt:lpstr>
      <vt:lpstr>Question No. 7</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2016-11-14T03:46:19Z</dcterms:created>
  <dcterms:modified xsi:type="dcterms:W3CDTF">2016-11-22T08:18:36Z</dcterms:modified>
</cp:coreProperties>
</file>