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d\Desktop\"/>
    </mc:Choice>
  </mc:AlternateContent>
  <bookViews>
    <workbookView xWindow="0" yWindow="108" windowWidth="19140" windowHeight="7356"/>
  </bookViews>
  <sheets>
    <sheet name="DU5010-100 Juvenile Services" sheetId="9" r:id="rId1"/>
  </sheets>
  <definedNames>
    <definedName name="_xlnm.Print_Titles" localSheetId="0">'DU5010-100 Juvenile Services'!$7:$8</definedName>
  </definedNames>
  <calcPr calcId="152511"/>
</workbook>
</file>

<file path=xl/calcChain.xml><?xml version="1.0" encoding="utf-8"?>
<calcChain xmlns="http://schemas.openxmlformats.org/spreadsheetml/2006/main">
  <c r="O117" i="9" l="1"/>
  <c r="O105" i="9"/>
  <c r="O99" i="9"/>
  <c r="O80" i="9"/>
  <c r="O50" i="9"/>
  <c r="N117" i="9"/>
  <c r="N109" i="9"/>
  <c r="N103" i="9"/>
  <c r="F86" i="9"/>
  <c r="N94" i="9"/>
  <c r="N95" i="9"/>
  <c r="N96" i="9"/>
  <c r="N93" i="9"/>
  <c r="N85" i="9"/>
  <c r="N86" i="9"/>
  <c r="N87" i="9"/>
  <c r="N84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55" i="9"/>
  <c r="N56" i="9"/>
  <c r="N57" i="9"/>
  <c r="N58" i="9"/>
  <c r="N59" i="9"/>
  <c r="N60" i="9"/>
  <c r="N61" i="9"/>
  <c r="N62" i="9"/>
  <c r="N63" i="9"/>
  <c r="N54" i="9"/>
  <c r="N39" i="9"/>
  <c r="N40" i="9"/>
  <c r="N41" i="9"/>
  <c r="N42" i="9"/>
  <c r="N43" i="9"/>
  <c r="N44" i="9"/>
  <c r="N45" i="9"/>
  <c r="N46" i="9"/>
  <c r="N47" i="9"/>
  <c r="N48" i="9"/>
  <c r="N38" i="9"/>
  <c r="J77" i="9"/>
  <c r="J66" i="9" l="1"/>
  <c r="J67" i="9"/>
  <c r="J68" i="9"/>
  <c r="J69" i="9"/>
  <c r="J70" i="9"/>
  <c r="J71" i="9"/>
  <c r="J72" i="9"/>
  <c r="J73" i="9"/>
  <c r="J74" i="9"/>
  <c r="J75" i="9"/>
  <c r="J76" i="9"/>
  <c r="J78" i="9"/>
  <c r="J84" i="9"/>
  <c r="J85" i="9"/>
  <c r="J86" i="9"/>
  <c r="J87" i="9"/>
  <c r="J93" i="9"/>
  <c r="J94" i="9"/>
  <c r="J95" i="9"/>
  <c r="J96" i="9"/>
  <c r="J99" i="9"/>
  <c r="J103" i="9"/>
  <c r="J105" i="9"/>
  <c r="J109" i="9"/>
  <c r="J111" i="9"/>
  <c r="J54" i="9"/>
  <c r="J55" i="9"/>
  <c r="J56" i="9"/>
  <c r="J57" i="9"/>
  <c r="J58" i="9"/>
  <c r="J59" i="9"/>
  <c r="J60" i="9"/>
  <c r="J61" i="9"/>
  <c r="J62" i="9"/>
  <c r="J63" i="9"/>
  <c r="J64" i="9"/>
  <c r="J65" i="9"/>
  <c r="J44" i="9"/>
  <c r="J45" i="9"/>
  <c r="J46" i="9"/>
  <c r="J47" i="9"/>
  <c r="J48" i="9"/>
  <c r="J50" i="9"/>
  <c r="J38" i="9"/>
  <c r="J39" i="9"/>
  <c r="J40" i="9"/>
  <c r="J41" i="9"/>
  <c r="J42" i="9"/>
  <c r="J43" i="9"/>
  <c r="J37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84" i="9"/>
  <c r="H85" i="9"/>
  <c r="H86" i="9"/>
  <c r="H87" i="9"/>
  <c r="H93" i="9"/>
  <c r="H94" i="9"/>
  <c r="H95" i="9"/>
  <c r="H96" i="9"/>
  <c r="H99" i="9"/>
  <c r="H103" i="9"/>
  <c r="H105" i="9"/>
  <c r="H109" i="9"/>
  <c r="H111" i="9"/>
  <c r="H38" i="9"/>
  <c r="H39" i="9"/>
  <c r="H40" i="9"/>
  <c r="H41" i="9"/>
  <c r="H42" i="9"/>
  <c r="H43" i="9"/>
  <c r="H44" i="9"/>
  <c r="H45" i="9"/>
  <c r="H46" i="9"/>
  <c r="H47" i="9"/>
  <c r="H48" i="9"/>
  <c r="H50" i="9"/>
  <c r="H37" i="9"/>
  <c r="N37" i="9"/>
  <c r="L109" i="9"/>
  <c r="L103" i="9"/>
  <c r="L94" i="9"/>
  <c r="L95" i="9"/>
  <c r="L96" i="9"/>
  <c r="L93" i="9"/>
  <c r="L85" i="9"/>
  <c r="L86" i="9"/>
  <c r="L87" i="9"/>
  <c r="L84" i="9"/>
  <c r="L68" i="9"/>
  <c r="L69" i="9"/>
  <c r="L70" i="9"/>
  <c r="L71" i="9"/>
  <c r="L72" i="9"/>
  <c r="L73" i="9"/>
  <c r="L74" i="9"/>
  <c r="L75" i="9"/>
  <c r="L76" i="9"/>
  <c r="L77" i="9"/>
  <c r="L78" i="9"/>
  <c r="L58" i="9"/>
  <c r="L59" i="9"/>
  <c r="L60" i="9"/>
  <c r="L61" i="9"/>
  <c r="L62" i="9"/>
  <c r="L63" i="9"/>
  <c r="L64" i="9"/>
  <c r="L65" i="9"/>
  <c r="L66" i="9"/>
  <c r="L67" i="9"/>
  <c r="L55" i="9"/>
  <c r="L56" i="9"/>
  <c r="L57" i="9"/>
  <c r="L54" i="9"/>
  <c r="L38" i="9"/>
  <c r="L39" i="9"/>
  <c r="L40" i="9"/>
  <c r="L41" i="9"/>
  <c r="L42" i="9"/>
  <c r="L43" i="9"/>
  <c r="L44" i="9"/>
  <c r="L45" i="9"/>
  <c r="L46" i="9"/>
  <c r="L47" i="9"/>
  <c r="L48" i="9"/>
  <c r="L37" i="9"/>
  <c r="F38" i="9"/>
  <c r="F39" i="9"/>
  <c r="F40" i="9"/>
  <c r="F41" i="9"/>
  <c r="F42" i="9"/>
  <c r="F43" i="9"/>
  <c r="F44" i="9"/>
  <c r="F45" i="9"/>
  <c r="F46" i="9"/>
  <c r="F47" i="9"/>
  <c r="F48" i="9"/>
  <c r="F50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80" i="9"/>
  <c r="F84" i="9"/>
  <c r="F85" i="9"/>
  <c r="F87" i="9"/>
  <c r="F93" i="9"/>
  <c r="F94" i="9"/>
  <c r="F95" i="9"/>
  <c r="F96" i="9"/>
  <c r="F99" i="9"/>
  <c r="F103" i="9"/>
  <c r="F105" i="9"/>
  <c r="F109" i="9"/>
  <c r="F111" i="9"/>
  <c r="F37" i="9"/>
  <c r="N111" i="9" l="1"/>
  <c r="L111" i="9"/>
  <c r="K111" i="9"/>
  <c r="I111" i="9"/>
  <c r="G111" i="9"/>
  <c r="E111" i="9"/>
  <c r="D111" i="9"/>
  <c r="N105" i="9"/>
  <c r="L105" i="9"/>
  <c r="K105" i="9"/>
  <c r="I105" i="9"/>
  <c r="G105" i="9"/>
  <c r="E105" i="9"/>
  <c r="D105" i="9"/>
  <c r="N99" i="9"/>
  <c r="L99" i="9"/>
  <c r="K99" i="9"/>
  <c r="I99" i="9"/>
  <c r="G99" i="9"/>
  <c r="E99" i="9"/>
  <c r="D99" i="9"/>
  <c r="N89" i="9"/>
  <c r="L89" i="9"/>
  <c r="K89" i="9"/>
  <c r="I89" i="9"/>
  <c r="G89" i="9"/>
  <c r="E89" i="9"/>
  <c r="D89" i="9"/>
  <c r="F89" i="9" s="1"/>
  <c r="N80" i="9"/>
  <c r="L80" i="9"/>
  <c r="K80" i="9"/>
  <c r="I80" i="9"/>
  <c r="G80" i="9"/>
  <c r="E80" i="9"/>
  <c r="D80" i="9"/>
  <c r="N50" i="9"/>
  <c r="L50" i="9"/>
  <c r="K50" i="9"/>
  <c r="I50" i="9"/>
  <c r="G50" i="9"/>
  <c r="E50" i="9"/>
  <c r="D50" i="9"/>
  <c r="N24" i="9"/>
  <c r="L24" i="9"/>
  <c r="K24" i="9"/>
  <c r="I24" i="9"/>
  <c r="G24" i="9"/>
  <c r="E24" i="9"/>
  <c r="D24" i="9"/>
  <c r="N17" i="9"/>
  <c r="L17" i="9"/>
  <c r="L26" i="9" s="1"/>
  <c r="L28" i="9" s="1"/>
  <c r="K17" i="9"/>
  <c r="I17" i="9"/>
  <c r="G17" i="9"/>
  <c r="E17" i="9"/>
  <c r="E26" i="9" s="1"/>
  <c r="E28" i="9" s="1"/>
  <c r="D17" i="9"/>
  <c r="J89" i="9" l="1"/>
  <c r="H89" i="9"/>
  <c r="J80" i="9"/>
  <c r="H80" i="9"/>
  <c r="I26" i="9"/>
  <c r="I28" i="9" s="1"/>
  <c r="D26" i="9"/>
  <c r="D28" i="9" s="1"/>
  <c r="K26" i="9"/>
  <c r="K28" i="9" s="1"/>
  <c r="G26" i="9"/>
  <c r="G28" i="9" s="1"/>
  <c r="N26" i="9"/>
  <c r="D113" i="9"/>
  <c r="F113" i="9" s="1"/>
  <c r="K113" i="9"/>
  <c r="G113" i="9"/>
  <c r="N113" i="9"/>
  <c r="E113" i="9"/>
  <c r="L113" i="9"/>
  <c r="I113" i="9"/>
  <c r="N28" i="9"/>
  <c r="J113" i="9" l="1"/>
  <c r="H113" i="9"/>
  <c r="D115" i="9"/>
  <c r="K115" i="9"/>
  <c r="K117" i="9" s="1"/>
  <c r="G115" i="9"/>
  <c r="N115" i="9"/>
  <c r="I115" i="9"/>
  <c r="I117" i="9" s="1"/>
  <c r="E115" i="9"/>
  <c r="E117" i="9" s="1"/>
  <c r="L115" i="9"/>
  <c r="D117" i="9" l="1"/>
  <c r="F117" i="9" s="1"/>
  <c r="F115" i="9"/>
  <c r="G117" i="9"/>
  <c r="J115" i="9"/>
  <c r="H115" i="9"/>
  <c r="L117" i="9"/>
  <c r="J117" i="9" l="1"/>
  <c r="H117" i="9"/>
</calcChain>
</file>

<file path=xl/comments1.xml><?xml version="1.0" encoding="utf-8"?>
<comments xmlns="http://schemas.openxmlformats.org/spreadsheetml/2006/main">
  <authors>
    <author>Marky Hough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Budget Officer: see notes throughout this worksheet, marked with the red "tick mark" in the upper right hand corner of the appropriate cell.
</t>
        </r>
      </text>
    </comment>
    <comment ref="A11" authorId="0" shapeId="0">
      <text>
        <r>
          <rPr>
            <sz val="12"/>
            <color indexed="81"/>
            <rFont val="Arial"/>
            <family val="2"/>
          </rPr>
          <t>Budget Officer Note: In this single Fund worksheet, the canary yellow background of the cells in the Fund Number column denotes the identical data in the Multi-Fund worksheet at the back of this data set budget workbook.</t>
        </r>
      </text>
    </comment>
    <comment ref="C117" authorId="0" shapeId="0">
      <text>
        <r>
          <rPr>
            <sz val="12"/>
            <color indexed="81"/>
            <rFont val="Arial"/>
            <family val="2"/>
          </rPr>
          <t>Budget Officer Note: Beginning Fund Balance not included.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<sst xmlns="http://schemas.openxmlformats.org/spreadsheetml/2006/main" count="197" uniqueCount="147">
  <si>
    <t>UPPER CASCADIA COUNTY</t>
  </si>
  <si>
    <t>Fund Number</t>
  </si>
  <si>
    <t>Departmental Unit 5010, Juvenile Services</t>
  </si>
  <si>
    <t>Account Number (Object Code)</t>
  </si>
  <si>
    <t>REVENUES</t>
  </si>
  <si>
    <t>Intergovernmental Revenues</t>
  </si>
  <si>
    <t>43385</t>
  </si>
  <si>
    <t>Miscellaneous Revenues</t>
  </si>
  <si>
    <t>48150</t>
  </si>
  <si>
    <t>48195</t>
  </si>
  <si>
    <t>EXPENDITURES</t>
  </si>
  <si>
    <t>Personnel Services</t>
  </si>
  <si>
    <t>51105</t>
  </si>
  <si>
    <t>Wages and salaries</t>
  </si>
  <si>
    <t>51110</t>
  </si>
  <si>
    <t>Temporary salaries</t>
  </si>
  <si>
    <t>51115</t>
  </si>
  <si>
    <t>Overtime and other pay</t>
  </si>
  <si>
    <t>51125</t>
  </si>
  <si>
    <t>51130</t>
  </si>
  <si>
    <t>51135</t>
  </si>
  <si>
    <t>51140</t>
  </si>
  <si>
    <t>51150</t>
  </si>
  <si>
    <t>51155</t>
  </si>
  <si>
    <t>51160</t>
  </si>
  <si>
    <t>51165</t>
  </si>
  <si>
    <t>51199</t>
  </si>
  <si>
    <t>51205</t>
  </si>
  <si>
    <t>51210</t>
  </si>
  <si>
    <t>51215</t>
  </si>
  <si>
    <t>51220</t>
  </si>
  <si>
    <t>51225</t>
  </si>
  <si>
    <t>51270</t>
  </si>
  <si>
    <t>Postage and freight</t>
  </si>
  <si>
    <t>51275</t>
  </si>
  <si>
    <t>Books, subscriptions, and publications</t>
  </si>
  <si>
    <t>51280</t>
  </si>
  <si>
    <t>51285</t>
  </si>
  <si>
    <t>51305</t>
  </si>
  <si>
    <t>51320</t>
  </si>
  <si>
    <t>51350</t>
  </si>
  <si>
    <t>51355</t>
  </si>
  <si>
    <t>Training and education</t>
  </si>
  <si>
    <t>51360</t>
  </si>
  <si>
    <t>51365</t>
  </si>
  <si>
    <t>51460</t>
  </si>
  <si>
    <t>51465</t>
  </si>
  <si>
    <t>51470</t>
  </si>
  <si>
    <t>51475</t>
  </si>
  <si>
    <t>51480</t>
  </si>
  <si>
    <t>51505</t>
  </si>
  <si>
    <t>51520</t>
  </si>
  <si>
    <t>51525</t>
  </si>
  <si>
    <t>51545</t>
  </si>
  <si>
    <t>51550</t>
  </si>
  <si>
    <t>Other materials and services</t>
  </si>
  <si>
    <t>Other Expenditures</t>
  </si>
  <si>
    <t>52080</t>
  </si>
  <si>
    <t>52085</t>
  </si>
  <si>
    <t>52090</t>
  </si>
  <si>
    <t>52095</t>
  </si>
  <si>
    <t>Interfund Expenditures</t>
  </si>
  <si>
    <t>53020</t>
  </si>
  <si>
    <t>53030</t>
  </si>
  <si>
    <t>53040</t>
  </si>
  <si>
    <t>53055</t>
  </si>
  <si>
    <t>53505</t>
  </si>
  <si>
    <t>Principal Payments On Long-Term Debt</t>
  </si>
  <si>
    <t>55110</t>
  </si>
  <si>
    <t>Interest Payments</t>
  </si>
  <si>
    <t>56110</t>
  </si>
  <si>
    <t>Other debt interest payments</t>
  </si>
  <si>
    <t>100</t>
  </si>
  <si>
    <t>Materials And Services</t>
  </si>
  <si>
    <t>Intergovernmental Revenues Total</t>
  </si>
  <si>
    <t>Miscellaneous Revenues Total</t>
  </si>
  <si>
    <t>Personnel Services Total</t>
  </si>
  <si>
    <t>Materials And Services Total</t>
  </si>
  <si>
    <t>Other Expenditures Total</t>
  </si>
  <si>
    <t>Interfund Expenditures Total</t>
  </si>
  <si>
    <t>Description</t>
  </si>
  <si>
    <t>Juvenile Services: General Fund (#100) REVENUES</t>
  </si>
  <si>
    <t>Juvenile Services: General Fund (#100) Total REVENUES</t>
  </si>
  <si>
    <t>Juvenile Services: Total REVENUES</t>
  </si>
  <si>
    <t>Interest Payments Total</t>
  </si>
  <si>
    <t>Juvenile Services: General Fund (#100) Total EXPENDITURES</t>
  </si>
  <si>
    <t>Juvenile Services: Total EXPENDITURES</t>
  </si>
  <si>
    <t>Principal Payments On Long-Term Debt Total</t>
  </si>
  <si>
    <t>[see Budget Officer note here]</t>
  </si>
  <si>
    <t>Juvenile Services: General Fund (#100) EXPENDITURES</t>
  </si>
  <si>
    <t>Budget Funds: General Fund (#100)</t>
  </si>
  <si>
    <t>Juvenile Services: Departmental Unit Balance (Juvenile Services: Total Revenues - Juvenile Services: Total EXPENDITURES</t>
  </si>
  <si>
    <t>Jury duty refunds collected</t>
  </si>
  <si>
    <t>Federal Insurance Contributions Act (FICA) contributions</t>
  </si>
  <si>
    <t>Workers compensation insurance premiums</t>
  </si>
  <si>
    <t>Public Employee Retirement System (PERS) contributions</t>
  </si>
  <si>
    <t>Health insurance premiums expenditures</t>
  </si>
  <si>
    <t>Life and long term disability insurance premiums expenditures</t>
  </si>
  <si>
    <t>Unemployment insurance premiums expenditures</t>
  </si>
  <si>
    <t>Transit District payments in lieu of employee tax</t>
  </si>
  <si>
    <t>Miscellaneous personnel services</t>
  </si>
  <si>
    <t>Supplies - office, general</t>
  </si>
  <si>
    <t>Supplies - general</t>
  </si>
  <si>
    <t>Supplies - computer</t>
  </si>
  <si>
    <t>Supplies - food</t>
  </si>
  <si>
    <t>Services - contract, government, other</t>
  </si>
  <si>
    <t>Services - professional services</t>
  </si>
  <si>
    <t>Communications - services</t>
  </si>
  <si>
    <t>Repair and maintenance services - general</t>
  </si>
  <si>
    <t>Dues and memberships</t>
  </si>
  <si>
    <t>Travel expenses</t>
  </si>
  <si>
    <t>Private mileage reimbursements expenses</t>
  </si>
  <si>
    <t>Office supplies expenditures - Internal</t>
  </si>
  <si>
    <t>Postage and freight expenditures - Internal</t>
  </si>
  <si>
    <t>Mail Messenger Services expenditures - Internal</t>
  </si>
  <si>
    <t>Printing expenditures - Internal</t>
  </si>
  <si>
    <t>Photocopy machine expenditures - Internal</t>
  </si>
  <si>
    <t>Fleet non-capital expenditures - Internal</t>
  </si>
  <si>
    <t>Interdepartmental charges - Information Technology Services (ITS) capital</t>
  </si>
  <si>
    <t>Interdepartmental charges - facilities capital</t>
  </si>
  <si>
    <t>Intradepartmental charges - general</t>
  </si>
  <si>
    <t>Other local operating revenues received</t>
  </si>
  <si>
    <t>Facilities charges expenditures - Internal</t>
  </si>
  <si>
    <t>Department vehicle damage deductible expenses</t>
  </si>
  <si>
    <t>Interdepartmental charges - professional services</t>
  </si>
  <si>
    <t>Interdepartmental charges - general</t>
  </si>
  <si>
    <t>Supplies - gas, oil, and lubrication</t>
  </si>
  <si>
    <t>Reimbursements of operating expenses collected</t>
  </si>
  <si>
    <t>Employer paid work day payment in lieu of tax (PILOT)</t>
  </si>
  <si>
    <t>Telecommunications equipment installation expenditures - Internal</t>
  </si>
  <si>
    <t>Other debt principal payments</t>
  </si>
  <si>
    <t>Shelter care expenditures</t>
  </si>
  <si>
    <t>Care of wards expenses</t>
  </si>
  <si>
    <t>State court victims payments expenditures</t>
  </si>
  <si>
    <t>County court victims payments expenditures</t>
  </si>
  <si>
    <t>FY1 Actual</t>
  </si>
  <si>
    <t>FY2 Actual</t>
  </si>
  <si>
    <t>FY3 Actual</t>
  </si>
  <si>
    <t>FY4 Adopted</t>
  </si>
  <si>
    <t>FY4 Year To Date (YTD) (9 months)</t>
  </si>
  <si>
    <t>FY4 Forecast</t>
  </si>
  <si>
    <t>FY4 to 5 Multiplier, Adopted to Requested</t>
  </si>
  <si>
    <t>FY5 Departmental Unit Requested</t>
  </si>
  <si>
    <t>Percent Change FY1 To FY2</t>
  </si>
  <si>
    <t>Percent Change FY2 To FY3</t>
  </si>
  <si>
    <t>Percent Change FY3 To FY4</t>
  </si>
  <si>
    <t>Percent change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</si>
</sst>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6" formatCode="0.00_);[Red]\(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color indexed="8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6" fontId="6" fillId="0" borderId="1" xfId="0" applyNumberFormat="1" applyFont="1" applyBorder="1" applyAlignment="1">
      <alignment vertical="center" wrapText="1"/>
    </xf>
    <xf numFmtId="4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0" fontId="2" fillId="0" borderId="1" xfId="0" applyNumberFormat="1" applyFont="1" applyBorder="1" applyAlignment="1">
      <alignment vertical="center" wrapText="1"/>
    </xf>
    <xf numFmtId="6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righ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6" fontId="2" fillId="0" borderId="1" xfId="1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6" fontId="6" fillId="0" borderId="1" xfId="1" applyNumberFormat="1" applyFont="1" applyBorder="1" applyAlignment="1">
      <alignment vertical="center" wrapText="1"/>
    </xf>
    <xf numFmtId="0" fontId="0" fillId="0" borderId="1" xfId="0" applyBorder="1"/>
    <xf numFmtId="49" fontId="2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1" xfId="1" applyNumberFormat="1" applyFont="1" applyFill="1" applyBorder="1" applyAlignment="1">
      <alignment horizontal="center" vertical="center" wrapText="1"/>
    </xf>
    <xf numFmtId="6" fontId="2" fillId="5" borderId="1" xfId="1" applyNumberFormat="1" applyFont="1" applyFill="1" applyBorder="1" applyAlignment="1">
      <alignment vertical="center" wrapText="1"/>
    </xf>
    <xf numFmtId="40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9" fontId="2" fillId="5" borderId="1" xfId="1" applyNumberFormat="1" applyFont="1" applyFill="1" applyBorder="1" applyAlignment="1">
      <alignment vertical="center" wrapText="1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6" fontId="2" fillId="5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0" fontId="2" fillId="5" borderId="1" xfId="0" applyNumberFormat="1" applyFont="1" applyFill="1" applyBorder="1" applyAlignment="1">
      <alignment vertical="center" wrapText="1"/>
    </xf>
    <xf numFmtId="49" fontId="2" fillId="5" borderId="1" xfId="0" applyNumberFormat="1" applyFont="1" applyFill="1" applyBorder="1" applyAlignment="1" applyProtection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 applyProtection="1">
      <alignment horizontal="right" vertical="center" wrapText="1"/>
    </xf>
    <xf numFmtId="49" fontId="2" fillId="5" borderId="1" xfId="1" applyNumberFormat="1" applyFont="1" applyFill="1" applyBorder="1" applyAlignment="1">
      <alignment horizontal="left" vertical="center" wrapText="1"/>
    </xf>
    <xf numFmtId="49" fontId="2" fillId="5" borderId="1" xfId="1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vertical="center" wrapText="1"/>
    </xf>
    <xf numFmtId="6" fontId="6" fillId="5" borderId="1" xfId="0" applyNumberFormat="1" applyFont="1" applyFill="1" applyBorder="1" applyAlignment="1">
      <alignment vertical="center" wrapText="1"/>
    </xf>
    <xf numFmtId="0" fontId="0" fillId="5" borderId="1" xfId="0" applyFill="1" applyBorder="1"/>
    <xf numFmtId="49" fontId="6" fillId="5" borderId="1" xfId="1" applyNumberFormat="1" applyFont="1" applyFill="1" applyBorder="1" applyAlignment="1">
      <alignment horizontal="right" vertical="center" wrapText="1"/>
    </xf>
    <xf numFmtId="6" fontId="6" fillId="5" borderId="1" xfId="1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 wrapText="1"/>
    </xf>
    <xf numFmtId="8" fontId="2" fillId="5" borderId="1" xfId="1" applyNumberFormat="1" applyFont="1" applyFill="1" applyBorder="1" applyAlignment="1">
      <alignment vertical="center" wrapText="1"/>
    </xf>
    <xf numFmtId="8" fontId="2" fillId="5" borderId="1" xfId="0" applyNumberFormat="1" applyFont="1" applyFill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6" fontId="6" fillId="3" borderId="1" xfId="0" applyNumberFormat="1" applyFont="1" applyFill="1" applyBorder="1" applyAlignment="1">
      <alignment vertical="center" wrapText="1"/>
    </xf>
    <xf numFmtId="6" fontId="2" fillId="3" borderId="1" xfId="1" applyNumberFormat="1" applyFont="1" applyFill="1" applyBorder="1" applyAlignment="1">
      <alignment horizontal="center" vertical="center" wrapText="1"/>
    </xf>
    <xf numFmtId="6" fontId="2" fillId="3" borderId="1" xfId="0" applyNumberFormat="1" applyFont="1" applyFill="1" applyBorder="1" applyAlignment="1">
      <alignment horizontal="center" vertical="center" wrapText="1"/>
    </xf>
    <xf numFmtId="6" fontId="2" fillId="3" borderId="1" xfId="1" applyNumberFormat="1" applyFont="1" applyFill="1" applyBorder="1" applyAlignment="1">
      <alignment vertical="center" wrapText="1"/>
    </xf>
    <xf numFmtId="40" fontId="2" fillId="3" borderId="1" xfId="1" applyNumberFormat="1" applyFont="1" applyFill="1" applyBorder="1" applyAlignment="1">
      <alignment vertical="center" wrapText="1"/>
    </xf>
    <xf numFmtId="166" fontId="6" fillId="3" borderId="1" xfId="0" applyNumberFormat="1" applyFont="1" applyFill="1" applyBorder="1" applyAlignment="1">
      <alignment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vertical="center" wrapText="1"/>
    </xf>
    <xf numFmtId="6" fontId="2" fillId="6" borderId="1" xfId="1" applyNumberFormat="1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vertical="center" wrapText="1"/>
    </xf>
    <xf numFmtId="166" fontId="6" fillId="5" borderId="1" xfId="1" applyNumberFormat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41"/>
  <sheetViews>
    <sheetView tabSelected="1" zoomScale="74" zoomScaleNormal="74" workbookViewId="0">
      <pane xSplit="3" ySplit="7" topLeftCell="D15" activePane="bottomRight" state="frozen"/>
      <selection pane="topRight" activeCell="D1" sqref="D1"/>
      <selection pane="bottomLeft" activeCell="A8" sqref="A8"/>
      <selection pane="bottomRight" activeCell="C2" sqref="C2"/>
    </sheetView>
  </sheetViews>
  <sheetFormatPr defaultColWidth="8.88671875" defaultRowHeight="15" x14ac:dyDescent="0.3"/>
  <cols>
    <col min="1" max="1" width="8.5546875" style="5" bestFit="1" customWidth="1"/>
    <col min="2" max="2" width="8.6640625" style="5" bestFit="1" customWidth="1"/>
    <col min="3" max="3" width="60.109375" style="5" bestFit="1" customWidth="1"/>
    <col min="4" max="4" width="15" style="5" customWidth="1"/>
    <col min="5" max="5" width="14.44140625" style="5" customWidth="1"/>
    <col min="6" max="6" width="14.77734375" style="25" customWidth="1"/>
    <col min="7" max="7" width="16" style="5" customWidth="1"/>
    <col min="8" max="8" width="25" style="25" customWidth="1"/>
    <col min="9" max="9" width="14.5546875" style="5" customWidth="1"/>
    <col min="10" max="10" width="14.5546875" style="62" customWidth="1"/>
    <col min="11" max="11" width="16" style="5" customWidth="1"/>
    <col min="12" max="12" width="16" style="5" bestFit="1" customWidth="1"/>
    <col min="13" max="13" width="11.6640625" style="4" bestFit="1" customWidth="1"/>
    <col min="14" max="14" width="21.44140625" style="5" customWidth="1"/>
    <col min="15" max="15" width="12.77734375" style="55" bestFit="1" customWidth="1"/>
    <col min="16" max="16384" width="8.88671875" style="5"/>
  </cols>
  <sheetData>
    <row r="1" spans="1:18" x14ac:dyDescent="0.3">
      <c r="A1" s="2"/>
      <c r="B1" s="2"/>
      <c r="C1" s="16" t="s">
        <v>88</v>
      </c>
      <c r="D1" s="3"/>
      <c r="E1" s="3"/>
      <c r="F1" s="57"/>
      <c r="G1" s="3"/>
      <c r="H1" s="57"/>
      <c r="I1" s="3"/>
      <c r="K1" s="3"/>
      <c r="L1" s="3"/>
      <c r="N1" s="27"/>
    </row>
    <row r="2" spans="1:18" x14ac:dyDescent="0.3">
      <c r="A2" s="2"/>
      <c r="B2" s="2"/>
      <c r="C2" s="2" t="s">
        <v>0</v>
      </c>
      <c r="D2" s="3"/>
      <c r="E2" s="3"/>
      <c r="F2" s="57"/>
      <c r="G2" s="3"/>
      <c r="H2" s="57"/>
      <c r="I2" s="3"/>
      <c r="K2" s="3"/>
      <c r="L2" s="3"/>
      <c r="N2" s="27"/>
    </row>
    <row r="3" spans="1:18" x14ac:dyDescent="0.3">
      <c r="A3" s="2"/>
      <c r="B3" s="2"/>
      <c r="C3" s="2"/>
      <c r="D3" s="3"/>
      <c r="E3" s="3"/>
      <c r="F3" s="57"/>
      <c r="G3" s="3"/>
      <c r="H3" s="57"/>
      <c r="I3" s="3"/>
      <c r="K3" s="3"/>
      <c r="L3" s="3"/>
      <c r="N3" s="27"/>
    </row>
    <row r="4" spans="1:18" x14ac:dyDescent="0.3">
      <c r="A4" s="2"/>
      <c r="B4" s="2"/>
      <c r="C4" s="2" t="s">
        <v>2</v>
      </c>
      <c r="D4" s="3"/>
      <c r="E4" s="3"/>
      <c r="F4" s="57"/>
      <c r="G4" s="3"/>
      <c r="H4" s="57"/>
      <c r="I4" s="3"/>
      <c r="K4" s="3"/>
      <c r="L4" s="3"/>
      <c r="N4" s="27"/>
    </row>
    <row r="5" spans="1:18" x14ac:dyDescent="0.3">
      <c r="A5" s="2"/>
      <c r="B5" s="2"/>
      <c r="C5" s="2" t="s">
        <v>90</v>
      </c>
      <c r="D5" s="3"/>
      <c r="E5" s="3"/>
      <c r="F5" s="57"/>
      <c r="G5" s="3"/>
      <c r="H5" s="57"/>
      <c r="I5" s="3"/>
      <c r="K5" s="3"/>
      <c r="L5" s="3"/>
      <c r="N5" s="27"/>
    </row>
    <row r="6" spans="1:18" s="11" customFormat="1" ht="15.6" x14ac:dyDescent="0.3">
      <c r="A6" s="6"/>
      <c r="B6" s="6"/>
      <c r="C6" s="29"/>
      <c r="D6" s="18"/>
      <c r="E6" s="18"/>
      <c r="F6" s="58"/>
      <c r="G6" s="18"/>
      <c r="H6" s="58"/>
      <c r="I6" s="18"/>
      <c r="J6" s="63"/>
      <c r="K6" s="18"/>
      <c r="L6" s="18"/>
      <c r="M6" s="9"/>
      <c r="O6" s="67"/>
    </row>
    <row r="7" spans="1:18" s="7" customFormat="1" ht="75" x14ac:dyDescent="0.3">
      <c r="A7" s="1" t="s">
        <v>1</v>
      </c>
      <c r="B7" s="6" t="s">
        <v>3</v>
      </c>
      <c r="C7" s="19" t="s">
        <v>80</v>
      </c>
      <c r="D7" s="8" t="s">
        <v>135</v>
      </c>
      <c r="E7" s="8" t="s">
        <v>136</v>
      </c>
      <c r="F7" s="59" t="s">
        <v>143</v>
      </c>
      <c r="G7" s="8" t="s">
        <v>137</v>
      </c>
      <c r="H7" s="59" t="s">
        <v>144</v>
      </c>
      <c r="I7" s="8" t="s">
        <v>138</v>
      </c>
      <c r="J7" s="64" t="s">
        <v>145</v>
      </c>
      <c r="K7" s="8" t="s">
        <v>139</v>
      </c>
      <c r="L7" s="8" t="s">
        <v>140</v>
      </c>
      <c r="M7" s="9" t="s">
        <v>141</v>
      </c>
      <c r="N7" s="8" t="s">
        <v>142</v>
      </c>
      <c r="O7" s="56" t="s">
        <v>146</v>
      </c>
    </row>
    <row r="8" spans="1:18" s="7" customFormat="1" x14ac:dyDescent="0.3">
      <c r="A8" s="1"/>
      <c r="B8" s="6"/>
      <c r="C8" s="19"/>
      <c r="D8" s="18"/>
      <c r="E8" s="18"/>
      <c r="F8" s="58"/>
      <c r="G8" s="18"/>
      <c r="H8" s="58"/>
      <c r="I8" s="18"/>
      <c r="J8" s="63"/>
      <c r="K8" s="18"/>
      <c r="L8" s="18"/>
      <c r="M8" s="9"/>
      <c r="O8" s="56"/>
    </row>
    <row r="9" spans="1:18" s="7" customFormat="1" x14ac:dyDescent="0.3">
      <c r="A9" s="1"/>
      <c r="B9" s="6"/>
      <c r="C9" s="23" t="s">
        <v>4</v>
      </c>
      <c r="D9" s="18"/>
      <c r="E9" s="18"/>
      <c r="F9" s="58"/>
      <c r="G9" s="18"/>
      <c r="H9" s="58"/>
      <c r="I9" s="18"/>
      <c r="J9" s="63"/>
      <c r="K9" s="18"/>
      <c r="L9" s="18"/>
      <c r="M9" s="9"/>
      <c r="O9" s="56"/>
    </row>
    <row r="10" spans="1:18" s="7" customFormat="1" x14ac:dyDescent="0.3">
      <c r="A10" s="1"/>
      <c r="B10" s="6"/>
      <c r="C10" s="19"/>
      <c r="D10" s="18"/>
      <c r="E10" s="18"/>
      <c r="F10" s="58"/>
      <c r="G10" s="18"/>
      <c r="H10" s="58"/>
      <c r="I10" s="18"/>
      <c r="J10" s="63"/>
      <c r="K10" s="18"/>
      <c r="L10" s="18"/>
      <c r="M10" s="9"/>
      <c r="O10" s="56"/>
    </row>
    <row r="11" spans="1:18" s="7" customFormat="1" x14ac:dyDescent="0.3">
      <c r="A11" s="28"/>
      <c r="B11" s="6"/>
      <c r="C11" s="20" t="s">
        <v>81</v>
      </c>
      <c r="D11" s="18"/>
      <c r="E11" s="18"/>
      <c r="F11" s="58"/>
      <c r="G11" s="18"/>
      <c r="H11" s="58"/>
      <c r="I11" s="18"/>
      <c r="J11" s="63"/>
      <c r="K11" s="18"/>
      <c r="L11" s="18"/>
      <c r="M11" s="9"/>
      <c r="O11" s="56"/>
    </row>
    <row r="12" spans="1:18" s="7" customFormat="1" x14ac:dyDescent="0.3">
      <c r="A12" s="28"/>
      <c r="B12" s="6"/>
      <c r="C12" s="19"/>
      <c r="D12" s="18"/>
      <c r="E12" s="18"/>
      <c r="F12" s="58"/>
      <c r="G12" s="18"/>
      <c r="H12" s="58"/>
      <c r="I12" s="18"/>
      <c r="J12" s="63"/>
      <c r="K12" s="18"/>
      <c r="L12" s="18"/>
      <c r="M12" s="9"/>
      <c r="O12" s="56"/>
    </row>
    <row r="13" spans="1:18" s="7" customFormat="1" x14ac:dyDescent="0.3">
      <c r="A13" s="28"/>
      <c r="B13" s="6"/>
      <c r="C13" s="12" t="s">
        <v>5</v>
      </c>
      <c r="D13" s="18"/>
      <c r="E13" s="18"/>
      <c r="F13" s="58"/>
      <c r="G13" s="18"/>
      <c r="H13" s="58"/>
      <c r="I13" s="18"/>
      <c r="J13" s="63"/>
      <c r="K13" s="18"/>
      <c r="L13" s="18"/>
      <c r="M13" s="9"/>
      <c r="O13" s="56"/>
    </row>
    <row r="14" spans="1:18" s="7" customFormat="1" x14ac:dyDescent="0.3">
      <c r="A14" s="28"/>
      <c r="B14" s="6"/>
      <c r="C14" s="19"/>
      <c r="D14" s="18"/>
      <c r="E14" s="18"/>
      <c r="F14" s="58"/>
      <c r="G14" s="18"/>
      <c r="H14" s="58"/>
      <c r="I14" s="18"/>
      <c r="J14" s="63"/>
      <c r="K14" s="18"/>
      <c r="L14" s="18"/>
      <c r="M14" s="9"/>
      <c r="O14" s="56"/>
    </row>
    <row r="15" spans="1:18" s="11" customFormat="1" x14ac:dyDescent="0.3">
      <c r="A15" s="28" t="s">
        <v>72</v>
      </c>
      <c r="B15" s="6" t="s">
        <v>6</v>
      </c>
      <c r="C15" s="14" t="s">
        <v>121</v>
      </c>
      <c r="D15" s="24">
        <v>14275.76</v>
      </c>
      <c r="E15" s="24">
        <v>13181.01</v>
      </c>
      <c r="F15" s="60"/>
      <c r="G15" s="24">
        <v>15191</v>
      </c>
      <c r="H15" s="60"/>
      <c r="I15" s="24">
        <v>15000</v>
      </c>
      <c r="J15" s="65"/>
      <c r="K15" s="24">
        <v>14276</v>
      </c>
      <c r="L15" s="24"/>
      <c r="M15" s="9"/>
      <c r="O15" s="67"/>
      <c r="P15" s="10"/>
      <c r="Q15" s="10"/>
      <c r="R15" s="10"/>
    </row>
    <row r="16" spans="1:18" s="11" customFormat="1" x14ac:dyDescent="0.3">
      <c r="A16" s="28"/>
      <c r="B16" s="6"/>
      <c r="C16" s="21"/>
      <c r="D16" s="24"/>
      <c r="E16" s="24"/>
      <c r="F16" s="60"/>
      <c r="G16" s="24"/>
      <c r="H16" s="60"/>
      <c r="I16" s="24"/>
      <c r="J16" s="65"/>
      <c r="K16" s="24"/>
      <c r="L16" s="24"/>
      <c r="M16" s="9"/>
      <c r="O16" s="67"/>
      <c r="P16" s="10"/>
      <c r="Q16" s="10"/>
      <c r="R16" s="10"/>
    </row>
    <row r="17" spans="1:18" s="11" customFormat="1" x14ac:dyDescent="0.3">
      <c r="A17" s="28"/>
      <c r="B17" s="6"/>
      <c r="C17" s="15" t="s">
        <v>74</v>
      </c>
      <c r="D17" s="24">
        <f>SUM(D15:D15)</f>
        <v>14275.76</v>
      </c>
      <c r="E17" s="24">
        <f t="shared" ref="E17:N17" si="0">SUM(E15:E15)</f>
        <v>13181.01</v>
      </c>
      <c r="F17" s="60"/>
      <c r="G17" s="24">
        <f t="shared" si="0"/>
        <v>15191</v>
      </c>
      <c r="H17" s="60"/>
      <c r="I17" s="24">
        <f t="shared" si="0"/>
        <v>15000</v>
      </c>
      <c r="J17" s="65"/>
      <c r="K17" s="24">
        <f t="shared" si="0"/>
        <v>14276</v>
      </c>
      <c r="L17" s="24">
        <f t="shared" si="0"/>
        <v>0</v>
      </c>
      <c r="M17" s="9"/>
      <c r="N17" s="24">
        <f t="shared" si="0"/>
        <v>0</v>
      </c>
      <c r="O17" s="67"/>
      <c r="P17" s="10"/>
      <c r="Q17" s="10"/>
      <c r="R17" s="10"/>
    </row>
    <row r="18" spans="1:18" s="11" customFormat="1" x14ac:dyDescent="0.3">
      <c r="A18" s="28"/>
      <c r="B18" s="6"/>
      <c r="C18" s="21"/>
      <c r="D18" s="24"/>
      <c r="E18" s="24"/>
      <c r="F18" s="60"/>
      <c r="G18" s="24"/>
      <c r="H18" s="60"/>
      <c r="I18" s="24"/>
      <c r="J18" s="65"/>
      <c r="K18" s="24"/>
      <c r="L18" s="24"/>
      <c r="M18" s="9"/>
      <c r="O18" s="67"/>
      <c r="P18" s="10"/>
      <c r="Q18" s="10"/>
      <c r="R18" s="10"/>
    </row>
    <row r="19" spans="1:18" s="11" customFormat="1" x14ac:dyDescent="0.3">
      <c r="A19" s="28"/>
      <c r="B19" s="6"/>
      <c r="C19" s="12" t="s">
        <v>7</v>
      </c>
      <c r="D19" s="24"/>
      <c r="E19" s="24"/>
      <c r="F19" s="60"/>
      <c r="G19" s="24"/>
      <c r="H19" s="60"/>
      <c r="I19" s="24"/>
      <c r="J19" s="65"/>
      <c r="K19" s="24"/>
      <c r="L19" s="24"/>
      <c r="M19" s="9"/>
      <c r="O19" s="67"/>
      <c r="P19" s="10"/>
      <c r="Q19" s="10"/>
      <c r="R19" s="10"/>
    </row>
    <row r="20" spans="1:18" s="11" customFormat="1" x14ac:dyDescent="0.3">
      <c r="A20" s="28"/>
      <c r="B20" s="6"/>
      <c r="C20" s="21"/>
      <c r="D20" s="24"/>
      <c r="E20" s="24"/>
      <c r="F20" s="60"/>
      <c r="G20" s="24"/>
      <c r="H20" s="60"/>
      <c r="I20" s="24"/>
      <c r="J20" s="65"/>
      <c r="K20" s="24"/>
      <c r="L20" s="24"/>
      <c r="M20" s="9"/>
      <c r="O20" s="67"/>
      <c r="P20" s="10"/>
      <c r="Q20" s="10"/>
      <c r="R20" s="10"/>
    </row>
    <row r="21" spans="1:18" s="11" customFormat="1" x14ac:dyDescent="0.3">
      <c r="A21" s="28" t="s">
        <v>72</v>
      </c>
      <c r="B21" s="6" t="s">
        <v>8</v>
      </c>
      <c r="C21" s="13" t="s">
        <v>92</v>
      </c>
      <c r="D21" s="24">
        <v>26</v>
      </c>
      <c r="E21" s="24">
        <v>102</v>
      </c>
      <c r="F21" s="60"/>
      <c r="G21" s="24">
        <v>56</v>
      </c>
      <c r="H21" s="60"/>
      <c r="I21" s="24">
        <v>138</v>
      </c>
      <c r="J21" s="65"/>
      <c r="K21" s="24">
        <v>21</v>
      </c>
      <c r="L21" s="24"/>
      <c r="M21" s="9"/>
      <c r="O21" s="67"/>
      <c r="P21" s="10"/>
      <c r="Q21" s="10"/>
      <c r="R21" s="10"/>
    </row>
    <row r="22" spans="1:18" s="11" customFormat="1" x14ac:dyDescent="0.3">
      <c r="A22" s="28" t="s">
        <v>72</v>
      </c>
      <c r="B22" s="6" t="s">
        <v>9</v>
      </c>
      <c r="C22" s="13" t="s">
        <v>127</v>
      </c>
      <c r="D22" s="24">
        <v>1454.42</v>
      </c>
      <c r="E22" s="24">
        <v>562.37</v>
      </c>
      <c r="F22" s="60"/>
      <c r="G22" s="24">
        <v>1E-3</v>
      </c>
      <c r="H22" s="60"/>
      <c r="I22" s="24">
        <v>100</v>
      </c>
      <c r="J22" s="65"/>
      <c r="K22" s="24">
        <v>0</v>
      </c>
      <c r="L22" s="24"/>
      <c r="M22" s="9"/>
      <c r="O22" s="67"/>
      <c r="P22" s="10"/>
      <c r="Q22" s="10"/>
      <c r="R22" s="10"/>
    </row>
    <row r="23" spans="1:18" s="11" customFormat="1" x14ac:dyDescent="0.3">
      <c r="A23" s="28"/>
      <c r="B23" s="6"/>
      <c r="C23" s="21"/>
      <c r="D23" s="24"/>
      <c r="E23" s="24"/>
      <c r="F23" s="60"/>
      <c r="G23" s="24"/>
      <c r="H23" s="60"/>
      <c r="I23" s="24"/>
      <c r="J23" s="65"/>
      <c r="K23" s="24"/>
      <c r="L23" s="24"/>
      <c r="M23" s="17"/>
      <c r="O23" s="67"/>
      <c r="P23" s="10"/>
      <c r="Q23" s="10"/>
      <c r="R23" s="10"/>
    </row>
    <row r="24" spans="1:18" s="11" customFormat="1" x14ac:dyDescent="0.3">
      <c r="A24" s="28"/>
      <c r="B24" s="6"/>
      <c r="C24" s="15" t="s">
        <v>75</v>
      </c>
      <c r="D24" s="24">
        <f>SUM(D21:D22)</f>
        <v>1480.42</v>
      </c>
      <c r="E24" s="24">
        <f t="shared" ref="E24:N24" si="1">SUM(E21:E22)</f>
        <v>664.37</v>
      </c>
      <c r="F24" s="60"/>
      <c r="G24" s="24">
        <f t="shared" si="1"/>
        <v>56.000999999999998</v>
      </c>
      <c r="H24" s="60"/>
      <c r="I24" s="24">
        <f t="shared" si="1"/>
        <v>238</v>
      </c>
      <c r="J24" s="65"/>
      <c r="K24" s="24">
        <f t="shared" si="1"/>
        <v>21</v>
      </c>
      <c r="L24" s="24">
        <f t="shared" si="1"/>
        <v>0</v>
      </c>
      <c r="M24" s="17"/>
      <c r="N24" s="24">
        <f t="shared" si="1"/>
        <v>0</v>
      </c>
      <c r="O24" s="67"/>
      <c r="P24" s="10"/>
      <c r="Q24" s="10"/>
      <c r="R24" s="10"/>
    </row>
    <row r="25" spans="1:18" s="11" customFormat="1" x14ac:dyDescent="0.3">
      <c r="A25" s="28"/>
      <c r="B25" s="6"/>
      <c r="C25" s="21"/>
      <c r="D25" s="24"/>
      <c r="E25" s="24"/>
      <c r="F25" s="60"/>
      <c r="G25" s="24"/>
      <c r="H25" s="60"/>
      <c r="I25" s="24"/>
      <c r="J25" s="65"/>
      <c r="K25" s="24"/>
      <c r="L25" s="24"/>
      <c r="M25" s="17"/>
      <c r="O25" s="67"/>
      <c r="P25" s="10"/>
      <c r="Q25" s="10"/>
      <c r="R25" s="10"/>
    </row>
    <row r="26" spans="1:18" s="11" customFormat="1" x14ac:dyDescent="0.3">
      <c r="A26" s="28"/>
      <c r="B26" s="6"/>
      <c r="C26" s="22" t="s">
        <v>82</v>
      </c>
      <c r="D26" s="24">
        <f>D17+D24</f>
        <v>15756.18</v>
      </c>
      <c r="E26" s="24">
        <f t="shared" ref="E26:N26" si="2">E17+E24</f>
        <v>13845.380000000001</v>
      </c>
      <c r="F26" s="60"/>
      <c r="G26" s="24">
        <f t="shared" si="2"/>
        <v>15247.001</v>
      </c>
      <c r="H26" s="60"/>
      <c r="I26" s="24">
        <f t="shared" si="2"/>
        <v>15238</v>
      </c>
      <c r="J26" s="65"/>
      <c r="K26" s="24">
        <f t="shared" si="2"/>
        <v>14297</v>
      </c>
      <c r="L26" s="24">
        <f t="shared" si="2"/>
        <v>0</v>
      </c>
      <c r="M26" s="17"/>
      <c r="N26" s="24">
        <f t="shared" si="2"/>
        <v>0</v>
      </c>
      <c r="O26" s="67"/>
      <c r="P26" s="10"/>
      <c r="Q26" s="10"/>
      <c r="R26" s="10"/>
    </row>
    <row r="27" spans="1:18" s="11" customFormat="1" x14ac:dyDescent="0.3">
      <c r="A27" s="1"/>
      <c r="B27" s="6"/>
      <c r="C27" s="21"/>
      <c r="D27" s="24"/>
      <c r="E27" s="24"/>
      <c r="F27" s="60"/>
      <c r="G27" s="24"/>
      <c r="H27" s="60"/>
      <c r="I27" s="24"/>
      <c r="J27" s="65"/>
      <c r="K27" s="24"/>
      <c r="L27" s="24"/>
      <c r="M27" s="9"/>
      <c r="O27" s="67"/>
    </row>
    <row r="28" spans="1:18" s="11" customFormat="1" x14ac:dyDescent="0.3">
      <c r="A28" s="1"/>
      <c r="B28" s="6"/>
      <c r="C28" s="22" t="s">
        <v>83</v>
      </c>
      <c r="D28" s="24">
        <f>D26</f>
        <v>15756.18</v>
      </c>
      <c r="E28" s="24">
        <f t="shared" ref="E28:L28" si="3">E26</f>
        <v>13845.380000000001</v>
      </c>
      <c r="F28" s="60"/>
      <c r="G28" s="24">
        <f t="shared" si="3"/>
        <v>15247.001</v>
      </c>
      <c r="H28" s="60"/>
      <c r="I28" s="24">
        <f t="shared" si="3"/>
        <v>15238</v>
      </c>
      <c r="J28" s="65"/>
      <c r="K28" s="24">
        <f t="shared" si="3"/>
        <v>14297</v>
      </c>
      <c r="L28" s="24">
        <f t="shared" si="3"/>
        <v>0</v>
      </c>
      <c r="M28" s="9"/>
      <c r="N28" s="24">
        <f t="shared" ref="N28" si="4">N17+N27</f>
        <v>0</v>
      </c>
      <c r="O28" s="67"/>
    </row>
    <row r="29" spans="1:18" x14ac:dyDescent="0.3">
      <c r="A29" s="25"/>
      <c r="M29" s="9"/>
    </row>
    <row r="30" spans="1:18" s="11" customFormat="1" x14ac:dyDescent="0.3">
      <c r="A30" s="1"/>
      <c r="B30" s="6"/>
      <c r="C30" s="22"/>
      <c r="D30" s="24"/>
      <c r="E30" s="24"/>
      <c r="F30" s="60"/>
      <c r="G30" s="24"/>
      <c r="H30" s="60"/>
      <c r="I30" s="24"/>
      <c r="J30" s="65"/>
      <c r="K30" s="24"/>
      <c r="L30" s="24"/>
      <c r="M30" s="9"/>
      <c r="O30" s="67"/>
    </row>
    <row r="31" spans="1:18" s="11" customFormat="1" x14ac:dyDescent="0.3">
      <c r="A31" s="30"/>
      <c r="B31" s="30"/>
      <c r="C31" s="31" t="s">
        <v>10</v>
      </c>
      <c r="D31" s="32"/>
      <c r="E31" s="32"/>
      <c r="F31" s="60"/>
      <c r="G31" s="32"/>
      <c r="H31" s="60"/>
      <c r="I31" s="32"/>
      <c r="J31" s="65"/>
      <c r="K31" s="32"/>
      <c r="L31" s="32"/>
      <c r="M31" s="33"/>
      <c r="N31" s="34"/>
      <c r="O31" s="68"/>
    </row>
    <row r="32" spans="1:18" s="11" customFormat="1" x14ac:dyDescent="0.3">
      <c r="A32" s="30"/>
      <c r="B32" s="30"/>
      <c r="C32" s="35"/>
      <c r="D32" s="32"/>
      <c r="E32" s="32"/>
      <c r="F32" s="60"/>
      <c r="G32" s="32"/>
      <c r="H32" s="60"/>
      <c r="I32" s="32"/>
      <c r="J32" s="65"/>
      <c r="K32" s="32"/>
      <c r="L32" s="32"/>
      <c r="M32" s="33"/>
      <c r="N32" s="34"/>
      <c r="O32" s="68"/>
    </row>
    <row r="33" spans="1:18" s="11" customFormat="1" x14ac:dyDescent="0.3">
      <c r="A33" s="30"/>
      <c r="B33" s="30"/>
      <c r="C33" s="35" t="s">
        <v>89</v>
      </c>
      <c r="D33" s="32"/>
      <c r="E33" s="32"/>
      <c r="F33" s="60"/>
      <c r="G33" s="32"/>
      <c r="H33" s="60"/>
      <c r="I33" s="32"/>
      <c r="J33" s="65"/>
      <c r="K33" s="32"/>
      <c r="L33" s="32"/>
      <c r="M33" s="33"/>
      <c r="N33" s="34"/>
      <c r="O33" s="68"/>
    </row>
    <row r="34" spans="1:18" s="11" customFormat="1" x14ac:dyDescent="0.3">
      <c r="A34" s="30"/>
      <c r="B34" s="30"/>
      <c r="C34" s="35"/>
      <c r="D34" s="32"/>
      <c r="E34" s="32"/>
      <c r="F34" s="60"/>
      <c r="G34" s="32"/>
      <c r="H34" s="60"/>
      <c r="I34" s="32"/>
      <c r="J34" s="65"/>
      <c r="K34" s="32"/>
      <c r="L34" s="32"/>
      <c r="M34" s="33"/>
      <c r="N34" s="34"/>
      <c r="O34" s="68"/>
    </row>
    <row r="35" spans="1:18" s="11" customFormat="1" x14ac:dyDescent="0.3">
      <c r="A35" s="30"/>
      <c r="B35" s="30"/>
      <c r="C35" s="36" t="s">
        <v>11</v>
      </c>
      <c r="D35" s="32"/>
      <c r="E35" s="32"/>
      <c r="F35" s="60"/>
      <c r="G35" s="32"/>
      <c r="H35" s="60"/>
      <c r="I35" s="32"/>
      <c r="J35" s="65"/>
      <c r="K35" s="32"/>
      <c r="L35" s="32"/>
      <c r="M35" s="33"/>
      <c r="N35" s="34"/>
      <c r="O35" s="68"/>
    </row>
    <row r="36" spans="1:18" s="7" customFormat="1" x14ac:dyDescent="0.3">
      <c r="A36" s="30"/>
      <c r="B36" s="30"/>
      <c r="C36" s="31"/>
      <c r="D36" s="37"/>
      <c r="E36" s="37"/>
      <c r="F36" s="58"/>
      <c r="G36" s="37"/>
      <c r="H36" s="58"/>
      <c r="I36" s="37"/>
      <c r="J36" s="63"/>
      <c r="K36" s="37"/>
      <c r="L36" s="37"/>
      <c r="M36" s="33"/>
      <c r="N36" s="38"/>
      <c r="O36" s="69"/>
    </row>
    <row r="37" spans="1:18" s="11" customFormat="1" x14ac:dyDescent="0.3">
      <c r="A37" s="30" t="s">
        <v>72</v>
      </c>
      <c r="B37" s="30" t="s">
        <v>12</v>
      </c>
      <c r="C37" s="35" t="s">
        <v>13</v>
      </c>
      <c r="D37" s="32">
        <v>2019418</v>
      </c>
      <c r="E37" s="32">
        <v>2011682.52</v>
      </c>
      <c r="F37" s="61">
        <f>(D37-E37)*(-1)*100/D37</f>
        <v>-0.383054919783818</v>
      </c>
      <c r="G37" s="32">
        <v>2005130</v>
      </c>
      <c r="H37" s="61">
        <f>(E37-G37)*(-1)*100/E37</f>
        <v>-0.32572336513616568</v>
      </c>
      <c r="I37" s="32">
        <v>2079281</v>
      </c>
      <c r="J37" s="65">
        <f>(G37-I37)*(-1)*100/G37</f>
        <v>3.6980644646481773</v>
      </c>
      <c r="K37" s="32">
        <v>1495360</v>
      </c>
      <c r="L37" s="53">
        <f>K37*12/9</f>
        <v>1993813.3333333333</v>
      </c>
      <c r="M37" s="39">
        <v>1.03</v>
      </c>
      <c r="N37" s="54">
        <f>I37*M37</f>
        <v>2141659.4300000002</v>
      </c>
      <c r="O37" s="68"/>
      <c r="P37" s="10"/>
      <c r="Q37" s="10"/>
      <c r="R37" s="10"/>
    </row>
    <row r="38" spans="1:18" s="11" customFormat="1" x14ac:dyDescent="0.3">
      <c r="A38" s="30" t="s">
        <v>72</v>
      </c>
      <c r="B38" s="30" t="s">
        <v>14</v>
      </c>
      <c r="C38" s="35" t="s">
        <v>15</v>
      </c>
      <c r="D38" s="32">
        <v>321955.94</v>
      </c>
      <c r="E38" s="32">
        <v>310330.88</v>
      </c>
      <c r="F38" s="61">
        <f t="shared" ref="F38:F99" si="5">(D38-E38)*(-1)*100/D38</f>
        <v>-3.6107611494914482</v>
      </c>
      <c r="G38" s="32">
        <v>278214</v>
      </c>
      <c r="H38" s="61">
        <f t="shared" ref="H38:H99" si="6">(E38-G38)*(-1)*100/E38</f>
        <v>-10.349237562178796</v>
      </c>
      <c r="I38" s="32">
        <v>166321</v>
      </c>
      <c r="J38" s="65">
        <f t="shared" ref="J38:J99" si="7">(G38-I38)*(-1)*100/G38</f>
        <v>-40.218321148468448</v>
      </c>
      <c r="K38" s="32">
        <v>139575</v>
      </c>
      <c r="L38" s="53">
        <f t="shared" ref="L38:L48" si="8">K38*12/9</f>
        <v>186100</v>
      </c>
      <c r="M38" s="39">
        <v>0.88</v>
      </c>
      <c r="N38" s="54">
        <f>I38*M38</f>
        <v>146362.48000000001</v>
      </c>
      <c r="O38" s="68"/>
      <c r="P38" s="10"/>
      <c r="Q38" s="10"/>
      <c r="R38" s="10"/>
    </row>
    <row r="39" spans="1:18" s="11" customFormat="1" x14ac:dyDescent="0.3">
      <c r="A39" s="30" t="s">
        <v>72</v>
      </c>
      <c r="B39" s="30" t="s">
        <v>16</v>
      </c>
      <c r="C39" s="35" t="s">
        <v>17</v>
      </c>
      <c r="D39" s="32">
        <v>36760.639999999999</v>
      </c>
      <c r="E39" s="32">
        <v>26452.59</v>
      </c>
      <c r="F39" s="61">
        <f t="shared" si="5"/>
        <v>-28.040997109952382</v>
      </c>
      <c r="G39" s="32">
        <v>25836</v>
      </c>
      <c r="H39" s="61">
        <f t="shared" si="6"/>
        <v>-2.330924873519002</v>
      </c>
      <c r="I39" s="32">
        <v>25000</v>
      </c>
      <c r="J39" s="65">
        <f t="shared" si="7"/>
        <v>-3.2357950147081591</v>
      </c>
      <c r="K39" s="32">
        <v>15368</v>
      </c>
      <c r="L39" s="53">
        <f t="shared" si="8"/>
        <v>20490.666666666668</v>
      </c>
      <c r="M39" s="39">
        <v>0.99</v>
      </c>
      <c r="N39" s="54">
        <f t="shared" ref="N39:N48" si="9">I39*M39</f>
        <v>24750</v>
      </c>
      <c r="O39" s="68"/>
      <c r="P39" s="10"/>
      <c r="Q39" s="10"/>
      <c r="R39" s="10"/>
    </row>
    <row r="40" spans="1:18" s="11" customFormat="1" x14ac:dyDescent="0.3">
      <c r="A40" s="30" t="s">
        <v>72</v>
      </c>
      <c r="B40" s="30" t="s">
        <v>18</v>
      </c>
      <c r="C40" s="40" t="s">
        <v>93</v>
      </c>
      <c r="D40" s="32">
        <v>180589.31</v>
      </c>
      <c r="E40" s="32">
        <v>177454.17</v>
      </c>
      <c r="F40" s="61">
        <f t="shared" si="5"/>
        <v>-1.7360606782317209</v>
      </c>
      <c r="G40" s="32">
        <v>173802</v>
      </c>
      <c r="H40" s="61">
        <f t="shared" si="6"/>
        <v>-2.0580919569261251</v>
      </c>
      <c r="I40" s="32">
        <v>171072</v>
      </c>
      <c r="J40" s="65">
        <f t="shared" si="7"/>
        <v>-1.570752925743087</v>
      </c>
      <c r="K40" s="32">
        <v>117398</v>
      </c>
      <c r="L40" s="53">
        <f t="shared" si="8"/>
        <v>156530.66666666666</v>
      </c>
      <c r="M40" s="39">
        <v>0.99</v>
      </c>
      <c r="N40" s="54">
        <f t="shared" si="9"/>
        <v>169361.28</v>
      </c>
      <c r="O40" s="68"/>
      <c r="P40" s="10"/>
      <c r="Q40" s="10"/>
      <c r="R40" s="10"/>
    </row>
    <row r="41" spans="1:18" s="11" customFormat="1" x14ac:dyDescent="0.3">
      <c r="A41" s="30" t="s">
        <v>72</v>
      </c>
      <c r="B41" s="30" t="s">
        <v>19</v>
      </c>
      <c r="C41" s="40" t="s">
        <v>94</v>
      </c>
      <c r="D41" s="32">
        <v>8654.58</v>
      </c>
      <c r="E41" s="32">
        <v>13046.99</v>
      </c>
      <c r="F41" s="61">
        <f t="shared" si="5"/>
        <v>50.752433971377009</v>
      </c>
      <c r="G41" s="32">
        <v>11697</v>
      </c>
      <c r="H41" s="61">
        <f t="shared" si="6"/>
        <v>-10.347137539003247</v>
      </c>
      <c r="I41" s="32">
        <v>16661</v>
      </c>
      <c r="J41" s="65">
        <f t="shared" si="7"/>
        <v>42.438232025305631</v>
      </c>
      <c r="K41" s="32">
        <v>11693</v>
      </c>
      <c r="L41" s="53">
        <f t="shared" si="8"/>
        <v>15590.666666666666</v>
      </c>
      <c r="M41" s="39">
        <v>1</v>
      </c>
      <c r="N41" s="54">
        <f t="shared" si="9"/>
        <v>16661</v>
      </c>
      <c r="O41" s="68"/>
      <c r="P41" s="10"/>
      <c r="Q41" s="10"/>
      <c r="R41" s="10"/>
    </row>
    <row r="42" spans="1:18" s="11" customFormat="1" x14ac:dyDescent="0.3">
      <c r="A42" s="30" t="s">
        <v>72</v>
      </c>
      <c r="B42" s="30" t="s">
        <v>20</v>
      </c>
      <c r="C42" s="41" t="s">
        <v>128</v>
      </c>
      <c r="D42" s="32">
        <v>1130.94</v>
      </c>
      <c r="E42" s="32">
        <v>1111.8699999999999</v>
      </c>
      <c r="F42" s="61">
        <f t="shared" si="5"/>
        <v>-1.6862079332237043</v>
      </c>
      <c r="G42" s="32">
        <v>1190</v>
      </c>
      <c r="H42" s="61">
        <f t="shared" si="6"/>
        <v>7.026900626871857</v>
      </c>
      <c r="I42" s="32">
        <v>1102</v>
      </c>
      <c r="J42" s="65">
        <f t="shared" si="7"/>
        <v>-7.3949579831932777</v>
      </c>
      <c r="K42" s="32">
        <v>763</v>
      </c>
      <c r="L42" s="53">
        <f t="shared" si="8"/>
        <v>1017.3333333333334</v>
      </c>
      <c r="M42" s="39">
        <v>1.03</v>
      </c>
      <c r="N42" s="54">
        <f t="shared" si="9"/>
        <v>1135.06</v>
      </c>
      <c r="O42" s="68"/>
      <c r="P42" s="10"/>
      <c r="Q42" s="10"/>
      <c r="R42" s="10"/>
    </row>
    <row r="43" spans="1:18" s="11" customFormat="1" x14ac:dyDescent="0.3">
      <c r="A43" s="30" t="s">
        <v>72</v>
      </c>
      <c r="B43" s="30" t="s">
        <v>21</v>
      </c>
      <c r="C43" s="40" t="s">
        <v>95</v>
      </c>
      <c r="D43" s="32">
        <v>323125.21000000002</v>
      </c>
      <c r="E43" s="32">
        <v>253223.94</v>
      </c>
      <c r="F43" s="61">
        <f t="shared" si="5"/>
        <v>-21.632874141884507</v>
      </c>
      <c r="G43" s="32">
        <v>254721</v>
      </c>
      <c r="H43" s="61">
        <f t="shared" si="6"/>
        <v>0.59120002634821878</v>
      </c>
      <c r="I43" s="32">
        <v>332335</v>
      </c>
      <c r="J43" s="65">
        <f t="shared" si="7"/>
        <v>30.470200729425528</v>
      </c>
      <c r="K43" s="32">
        <v>231567</v>
      </c>
      <c r="L43" s="53">
        <f t="shared" si="8"/>
        <v>308756</v>
      </c>
      <c r="M43" s="39">
        <v>1.06</v>
      </c>
      <c r="N43" s="54">
        <f t="shared" si="9"/>
        <v>352275.10000000003</v>
      </c>
      <c r="O43" s="68"/>
      <c r="P43" s="10"/>
      <c r="Q43" s="10"/>
      <c r="R43" s="10"/>
    </row>
    <row r="44" spans="1:18" s="11" customFormat="1" x14ac:dyDescent="0.3">
      <c r="A44" s="30" t="s">
        <v>72</v>
      </c>
      <c r="B44" s="30" t="s">
        <v>22</v>
      </c>
      <c r="C44" s="40" t="s">
        <v>96</v>
      </c>
      <c r="D44" s="32">
        <v>357654.13</v>
      </c>
      <c r="E44" s="32">
        <v>362268.22</v>
      </c>
      <c r="F44" s="61">
        <f t="shared" si="5"/>
        <v>1.2900983416576142</v>
      </c>
      <c r="G44" s="32">
        <v>441456</v>
      </c>
      <c r="H44" s="61">
        <f t="shared" si="6"/>
        <v>21.858881245503685</v>
      </c>
      <c r="I44" s="32">
        <v>489221</v>
      </c>
      <c r="J44" s="65">
        <f t="shared" si="7"/>
        <v>10.819877858722046</v>
      </c>
      <c r="K44" s="32">
        <v>35305</v>
      </c>
      <c r="L44" s="53">
        <f t="shared" si="8"/>
        <v>47073.333333333336</v>
      </c>
      <c r="M44" s="39">
        <v>1.06</v>
      </c>
      <c r="N44" s="54">
        <f t="shared" si="9"/>
        <v>518574.26</v>
      </c>
      <c r="O44" s="68"/>
      <c r="P44" s="10"/>
      <c r="Q44" s="10"/>
      <c r="R44" s="10"/>
    </row>
    <row r="45" spans="1:18" s="11" customFormat="1" ht="30" x14ac:dyDescent="0.3">
      <c r="A45" s="30" t="s">
        <v>72</v>
      </c>
      <c r="B45" s="30" t="s">
        <v>23</v>
      </c>
      <c r="C45" s="40" t="s">
        <v>97</v>
      </c>
      <c r="D45" s="32">
        <v>5249.71</v>
      </c>
      <c r="E45" s="32">
        <v>5586.63</v>
      </c>
      <c r="F45" s="61">
        <f t="shared" si="5"/>
        <v>6.417878320897727</v>
      </c>
      <c r="G45" s="32">
        <v>6024</v>
      </c>
      <c r="H45" s="61">
        <f t="shared" si="6"/>
        <v>7.8288699985501067</v>
      </c>
      <c r="I45" s="32">
        <v>5739</v>
      </c>
      <c r="J45" s="65">
        <f t="shared" si="7"/>
        <v>-4.7310756972111552</v>
      </c>
      <c r="K45" s="32">
        <v>41984</v>
      </c>
      <c r="L45" s="53">
        <f t="shared" si="8"/>
        <v>55978.666666666664</v>
      </c>
      <c r="M45" s="39">
        <v>1.02</v>
      </c>
      <c r="N45" s="54">
        <f t="shared" si="9"/>
        <v>5853.78</v>
      </c>
      <c r="O45" s="68"/>
      <c r="P45" s="10"/>
      <c r="Q45" s="10"/>
      <c r="R45" s="10"/>
    </row>
    <row r="46" spans="1:18" s="11" customFormat="1" x14ac:dyDescent="0.3">
      <c r="A46" s="30" t="s">
        <v>72</v>
      </c>
      <c r="B46" s="30" t="s">
        <v>24</v>
      </c>
      <c r="C46" s="40" t="s">
        <v>98</v>
      </c>
      <c r="D46" s="32">
        <v>12275.62</v>
      </c>
      <c r="E46" s="32">
        <v>12707.24</v>
      </c>
      <c r="F46" s="61">
        <f t="shared" si="5"/>
        <v>3.5160749518150527</v>
      </c>
      <c r="G46" s="32">
        <v>9132</v>
      </c>
      <c r="H46" s="61">
        <f t="shared" si="6"/>
        <v>-28.135456637318569</v>
      </c>
      <c r="I46" s="32">
        <v>8074</v>
      </c>
      <c r="J46" s="65">
        <f t="shared" si="7"/>
        <v>-11.585632939115198</v>
      </c>
      <c r="K46" s="32">
        <v>5639</v>
      </c>
      <c r="L46" s="53">
        <f t="shared" si="8"/>
        <v>7518.666666666667</v>
      </c>
      <c r="M46" s="39">
        <v>1.03</v>
      </c>
      <c r="N46" s="54">
        <f t="shared" si="9"/>
        <v>8316.2199999999993</v>
      </c>
      <c r="O46" s="68"/>
      <c r="P46" s="10"/>
      <c r="Q46" s="10"/>
      <c r="R46" s="10"/>
    </row>
    <row r="47" spans="1:18" s="11" customFormat="1" x14ac:dyDescent="0.3">
      <c r="A47" s="30" t="s">
        <v>72</v>
      </c>
      <c r="B47" s="30" t="s">
        <v>25</v>
      </c>
      <c r="C47" s="40" t="s">
        <v>99</v>
      </c>
      <c r="D47" s="32">
        <v>14492.16</v>
      </c>
      <c r="E47" s="32">
        <v>14491.96</v>
      </c>
      <c r="F47" s="61">
        <f t="shared" si="5"/>
        <v>-1.3800565271203712E-3</v>
      </c>
      <c r="G47" s="32">
        <v>15726</v>
      </c>
      <c r="H47" s="61">
        <f t="shared" si="6"/>
        <v>8.5153423001443631</v>
      </c>
      <c r="I47" s="32">
        <v>15689</v>
      </c>
      <c r="J47" s="65">
        <f t="shared" si="7"/>
        <v>-0.23527915553859849</v>
      </c>
      <c r="K47" s="32">
        <v>8560</v>
      </c>
      <c r="L47" s="53">
        <f t="shared" si="8"/>
        <v>11413.333333333334</v>
      </c>
      <c r="M47" s="39">
        <v>1.03</v>
      </c>
      <c r="N47" s="54">
        <f t="shared" si="9"/>
        <v>16159.67</v>
      </c>
      <c r="O47" s="68"/>
      <c r="P47" s="10"/>
      <c r="Q47" s="10"/>
      <c r="R47" s="10"/>
    </row>
    <row r="48" spans="1:18" s="11" customFormat="1" x14ac:dyDescent="0.3">
      <c r="A48" s="30" t="s">
        <v>72</v>
      </c>
      <c r="B48" s="30" t="s">
        <v>26</v>
      </c>
      <c r="C48" s="41" t="s">
        <v>100</v>
      </c>
      <c r="D48" s="32">
        <v>1E-3</v>
      </c>
      <c r="E48" s="32">
        <v>1E-3</v>
      </c>
      <c r="F48" s="61">
        <f t="shared" si="5"/>
        <v>0</v>
      </c>
      <c r="G48" s="32">
        <v>70462</v>
      </c>
      <c r="H48" s="61">
        <f t="shared" si="6"/>
        <v>7046199899.999999</v>
      </c>
      <c r="I48" s="32">
        <v>2036</v>
      </c>
      <c r="J48" s="65">
        <f t="shared" si="7"/>
        <v>-97.110499276205616</v>
      </c>
      <c r="K48" s="32">
        <v>1436</v>
      </c>
      <c r="L48" s="53">
        <f t="shared" si="8"/>
        <v>1914.6666666666667</v>
      </c>
      <c r="M48" s="39">
        <v>1.03</v>
      </c>
      <c r="N48" s="54">
        <f t="shared" si="9"/>
        <v>2097.08</v>
      </c>
      <c r="O48" s="68"/>
      <c r="P48" s="10"/>
      <c r="Q48" s="10"/>
      <c r="R48" s="10"/>
    </row>
    <row r="49" spans="1:18" s="11" customFormat="1" x14ac:dyDescent="0.3">
      <c r="A49" s="30"/>
      <c r="B49" s="30"/>
      <c r="C49" s="35"/>
      <c r="D49" s="32"/>
      <c r="E49" s="32"/>
      <c r="F49" s="61"/>
      <c r="G49" s="32"/>
      <c r="H49" s="61"/>
      <c r="I49" s="32"/>
      <c r="J49" s="65"/>
      <c r="K49" s="32"/>
      <c r="L49" s="32"/>
      <c r="M49" s="39"/>
      <c r="N49" s="34"/>
      <c r="O49" s="68"/>
      <c r="P49" s="10"/>
      <c r="Q49" s="10"/>
      <c r="R49" s="10"/>
    </row>
    <row r="50" spans="1:18" s="11" customFormat="1" x14ac:dyDescent="0.3">
      <c r="A50" s="30"/>
      <c r="B50" s="30"/>
      <c r="C50" s="42" t="s">
        <v>76</v>
      </c>
      <c r="D50" s="32">
        <f>SUM(D37:D48)</f>
        <v>3281306.2410000004</v>
      </c>
      <c r="E50" s="32">
        <f t="shared" ref="E50:N50" si="10">SUM(E37:E48)</f>
        <v>3188357.0109999999</v>
      </c>
      <c r="F50" s="61">
        <f t="shared" si="5"/>
        <v>-2.8326898854668783</v>
      </c>
      <c r="G50" s="32">
        <f t="shared" si="10"/>
        <v>3293390</v>
      </c>
      <c r="H50" s="61">
        <f t="shared" si="6"/>
        <v>3.2942668790737897</v>
      </c>
      <c r="I50" s="32">
        <f t="shared" si="10"/>
        <v>3312531</v>
      </c>
      <c r="J50" s="65">
        <f t="shared" si="7"/>
        <v>0.58119445313187934</v>
      </c>
      <c r="K50" s="32">
        <f t="shared" si="10"/>
        <v>2104648</v>
      </c>
      <c r="L50" s="32">
        <f t="shared" si="10"/>
        <v>2806197.3333333326</v>
      </c>
      <c r="M50" s="39"/>
      <c r="N50" s="32">
        <f t="shared" si="10"/>
        <v>3403205.3600000003</v>
      </c>
      <c r="O50" s="68">
        <f>(I50-N50)*(-1)*100/I50</f>
        <v>2.7373135526882719</v>
      </c>
      <c r="P50" s="10"/>
      <c r="Q50" s="10"/>
      <c r="R50" s="10"/>
    </row>
    <row r="51" spans="1:18" s="11" customFormat="1" x14ac:dyDescent="0.3">
      <c r="A51" s="30"/>
      <c r="B51" s="30"/>
      <c r="C51" s="35"/>
      <c r="D51" s="32"/>
      <c r="E51" s="32"/>
      <c r="F51" s="61"/>
      <c r="G51" s="32"/>
      <c r="H51" s="61"/>
      <c r="I51" s="32"/>
      <c r="J51" s="65"/>
      <c r="K51" s="32"/>
      <c r="L51" s="32"/>
      <c r="M51" s="39"/>
      <c r="N51" s="34"/>
      <c r="O51" s="68"/>
      <c r="P51" s="10"/>
      <c r="Q51" s="10"/>
      <c r="R51" s="10"/>
    </row>
    <row r="52" spans="1:18" s="11" customFormat="1" x14ac:dyDescent="0.3">
      <c r="A52" s="30"/>
      <c r="B52" s="30"/>
      <c r="C52" s="36" t="s">
        <v>73</v>
      </c>
      <c r="D52" s="32"/>
      <c r="E52" s="32"/>
      <c r="F52" s="61"/>
      <c r="G52" s="32"/>
      <c r="H52" s="61"/>
      <c r="I52" s="32"/>
      <c r="J52" s="65"/>
      <c r="K52" s="32"/>
      <c r="L52" s="32"/>
      <c r="M52" s="39"/>
      <c r="N52" s="34"/>
      <c r="O52" s="68"/>
      <c r="P52" s="10"/>
      <c r="Q52" s="10"/>
      <c r="R52" s="10"/>
    </row>
    <row r="53" spans="1:18" s="11" customFormat="1" x14ac:dyDescent="0.3">
      <c r="A53" s="30"/>
      <c r="B53" s="30"/>
      <c r="C53" s="35"/>
      <c r="D53" s="32"/>
      <c r="E53" s="32"/>
      <c r="F53" s="61"/>
      <c r="G53" s="32"/>
      <c r="H53" s="61"/>
      <c r="I53" s="32"/>
      <c r="J53" s="65"/>
      <c r="K53" s="32"/>
      <c r="L53" s="32"/>
      <c r="M53" s="39"/>
      <c r="N53" s="34"/>
      <c r="O53" s="68"/>
      <c r="P53" s="10"/>
      <c r="Q53" s="10"/>
      <c r="R53" s="10"/>
    </row>
    <row r="54" spans="1:18" s="11" customFormat="1" x14ac:dyDescent="0.3">
      <c r="A54" s="30" t="s">
        <v>72</v>
      </c>
      <c r="B54" s="30" t="s">
        <v>27</v>
      </c>
      <c r="C54" s="40" t="s">
        <v>101</v>
      </c>
      <c r="D54" s="32">
        <v>3554.81</v>
      </c>
      <c r="E54" s="32">
        <v>3889.14</v>
      </c>
      <c r="F54" s="61">
        <f t="shared" si="5"/>
        <v>9.4050033616423931</v>
      </c>
      <c r="G54" s="32">
        <v>11168</v>
      </c>
      <c r="H54" s="61">
        <f t="shared" si="6"/>
        <v>187.15860061607452</v>
      </c>
      <c r="I54" s="32">
        <v>12000</v>
      </c>
      <c r="J54" s="65">
        <f t="shared" si="7"/>
        <v>7.4498567335243555</v>
      </c>
      <c r="K54" s="32">
        <v>8365</v>
      </c>
      <c r="L54" s="53">
        <f>K54*12/9</f>
        <v>11153.333333333334</v>
      </c>
      <c r="M54" s="39">
        <v>1.06</v>
      </c>
      <c r="N54" s="54">
        <f t="shared" ref="N54:N78" si="11">I54*M54</f>
        <v>12720</v>
      </c>
      <c r="O54" s="68"/>
      <c r="P54" s="10"/>
      <c r="Q54" s="10"/>
      <c r="R54" s="10"/>
    </row>
    <row r="55" spans="1:18" s="11" customFormat="1" x14ac:dyDescent="0.3">
      <c r="A55" s="30" t="s">
        <v>72</v>
      </c>
      <c r="B55" s="30" t="s">
        <v>28</v>
      </c>
      <c r="C55" s="40" t="s">
        <v>102</v>
      </c>
      <c r="D55" s="32">
        <v>12370.09</v>
      </c>
      <c r="E55" s="32">
        <v>20602.150000000001</v>
      </c>
      <c r="F55" s="61">
        <f t="shared" si="5"/>
        <v>66.54810110516577</v>
      </c>
      <c r="G55" s="32">
        <v>26941</v>
      </c>
      <c r="H55" s="61">
        <f t="shared" si="6"/>
        <v>30.767905291438023</v>
      </c>
      <c r="I55" s="32">
        <v>27500</v>
      </c>
      <c r="J55" s="65">
        <f t="shared" si="7"/>
        <v>2.0749044207713152</v>
      </c>
      <c r="K55" s="32">
        <v>16389</v>
      </c>
      <c r="L55" s="53">
        <f t="shared" ref="L55:L78" si="12">K55*12/9</f>
        <v>21852</v>
      </c>
      <c r="M55" s="39">
        <v>1.06</v>
      </c>
      <c r="N55" s="54">
        <f t="shared" si="11"/>
        <v>29150</v>
      </c>
      <c r="O55" s="68"/>
      <c r="P55" s="10"/>
      <c r="Q55" s="10"/>
      <c r="R55" s="10"/>
    </row>
    <row r="56" spans="1:18" s="11" customFormat="1" x14ac:dyDescent="0.3">
      <c r="A56" s="30" t="s">
        <v>72</v>
      </c>
      <c r="B56" s="30" t="s">
        <v>29</v>
      </c>
      <c r="C56" s="41" t="s">
        <v>103</v>
      </c>
      <c r="D56" s="32">
        <v>590.88</v>
      </c>
      <c r="E56" s="32">
        <v>107.23</v>
      </c>
      <c r="F56" s="61">
        <f t="shared" si="5"/>
        <v>-81.852491199566742</v>
      </c>
      <c r="G56" s="32">
        <v>1E-3</v>
      </c>
      <c r="H56" s="61">
        <f t="shared" si="6"/>
        <v>-99.99906742516086</v>
      </c>
      <c r="I56" s="32">
        <v>1E-3</v>
      </c>
      <c r="J56" s="65">
        <f t="shared" si="7"/>
        <v>0</v>
      </c>
      <c r="K56" s="32">
        <v>1E-3</v>
      </c>
      <c r="L56" s="53">
        <f t="shared" si="12"/>
        <v>1.3333333333333333E-3</v>
      </c>
      <c r="M56" s="39">
        <v>1</v>
      </c>
      <c r="N56" s="54">
        <f t="shared" si="11"/>
        <v>1E-3</v>
      </c>
      <c r="O56" s="68"/>
      <c r="P56" s="10"/>
      <c r="Q56" s="10"/>
      <c r="R56" s="10"/>
    </row>
    <row r="57" spans="1:18" s="11" customFormat="1" x14ac:dyDescent="0.3">
      <c r="A57" s="30" t="s">
        <v>72</v>
      </c>
      <c r="B57" s="30" t="s">
        <v>30</v>
      </c>
      <c r="C57" s="40" t="s">
        <v>104</v>
      </c>
      <c r="D57" s="32">
        <v>3252.45</v>
      </c>
      <c r="E57" s="32">
        <v>6994.21</v>
      </c>
      <c r="F57" s="61">
        <f t="shared" si="5"/>
        <v>115.0443511814171</v>
      </c>
      <c r="G57" s="32">
        <v>18564</v>
      </c>
      <c r="H57" s="61">
        <f t="shared" si="6"/>
        <v>165.41953987655504</v>
      </c>
      <c r="I57" s="32">
        <v>13278</v>
      </c>
      <c r="J57" s="65">
        <f t="shared" si="7"/>
        <v>-28.474466709760826</v>
      </c>
      <c r="K57" s="32">
        <v>7623</v>
      </c>
      <c r="L57" s="53">
        <f t="shared" si="12"/>
        <v>10164</v>
      </c>
      <c r="M57" s="39">
        <v>1.02</v>
      </c>
      <c r="N57" s="54">
        <f t="shared" si="11"/>
        <v>13543.56</v>
      </c>
      <c r="O57" s="68"/>
      <c r="P57" s="10"/>
      <c r="Q57" s="10"/>
      <c r="R57" s="10"/>
    </row>
    <row r="58" spans="1:18" s="11" customFormat="1" x14ac:dyDescent="0.3">
      <c r="A58" s="30" t="s">
        <v>72</v>
      </c>
      <c r="B58" s="30" t="s">
        <v>31</v>
      </c>
      <c r="C58" s="40" t="s">
        <v>126</v>
      </c>
      <c r="D58" s="32">
        <v>1E-3</v>
      </c>
      <c r="E58" s="32">
        <v>1E-3</v>
      </c>
      <c r="F58" s="61">
        <f t="shared" si="5"/>
        <v>0</v>
      </c>
      <c r="G58" s="32">
        <v>495</v>
      </c>
      <c r="H58" s="61">
        <f t="shared" si="6"/>
        <v>49499900</v>
      </c>
      <c r="I58" s="32">
        <v>350</v>
      </c>
      <c r="J58" s="65">
        <f t="shared" si="7"/>
        <v>-29.292929292929294</v>
      </c>
      <c r="K58" s="32">
        <v>218</v>
      </c>
      <c r="L58" s="53">
        <f t="shared" si="12"/>
        <v>290.66666666666669</v>
      </c>
      <c r="M58" s="39">
        <v>1.02</v>
      </c>
      <c r="N58" s="54">
        <f t="shared" si="11"/>
        <v>357</v>
      </c>
      <c r="O58" s="68"/>
      <c r="P58" s="10"/>
      <c r="Q58" s="10"/>
      <c r="R58" s="10"/>
    </row>
    <row r="59" spans="1:18" s="11" customFormat="1" x14ac:dyDescent="0.3">
      <c r="A59" s="30" t="s">
        <v>72</v>
      </c>
      <c r="B59" s="30" t="s">
        <v>32</v>
      </c>
      <c r="C59" s="40" t="s">
        <v>33</v>
      </c>
      <c r="D59" s="32">
        <v>1E-3</v>
      </c>
      <c r="E59" s="32">
        <v>9.14</v>
      </c>
      <c r="F59" s="61">
        <f t="shared" si="5"/>
        <v>913900.00000000012</v>
      </c>
      <c r="G59" s="32">
        <v>697</v>
      </c>
      <c r="H59" s="61">
        <f t="shared" si="6"/>
        <v>7525.8205689277893</v>
      </c>
      <c r="I59" s="32">
        <v>550</v>
      </c>
      <c r="J59" s="65">
        <f t="shared" si="7"/>
        <v>-21.090387374461979</v>
      </c>
      <c r="K59" s="32">
        <v>348</v>
      </c>
      <c r="L59" s="53">
        <f t="shared" si="12"/>
        <v>464</v>
      </c>
      <c r="M59" s="39">
        <v>1.01</v>
      </c>
      <c r="N59" s="54">
        <f t="shared" si="11"/>
        <v>555.5</v>
      </c>
      <c r="O59" s="68"/>
      <c r="P59" s="10"/>
      <c r="Q59" s="10"/>
      <c r="R59" s="10"/>
    </row>
    <row r="60" spans="1:18" s="11" customFormat="1" x14ac:dyDescent="0.3">
      <c r="A60" s="30" t="s">
        <v>72</v>
      </c>
      <c r="B60" s="30" t="s">
        <v>34</v>
      </c>
      <c r="C60" s="40" t="s">
        <v>35</v>
      </c>
      <c r="D60" s="32">
        <v>428.1</v>
      </c>
      <c r="E60" s="32">
        <v>2353.86</v>
      </c>
      <c r="F60" s="61">
        <f t="shared" si="5"/>
        <v>449.83882270497554</v>
      </c>
      <c r="G60" s="32">
        <v>3013</v>
      </c>
      <c r="H60" s="61">
        <f t="shared" si="6"/>
        <v>28.002515017885507</v>
      </c>
      <c r="I60" s="32">
        <v>3000</v>
      </c>
      <c r="J60" s="65">
        <f t="shared" si="7"/>
        <v>-0.43146365748423499</v>
      </c>
      <c r="K60" s="32">
        <v>2161</v>
      </c>
      <c r="L60" s="53">
        <f t="shared" si="12"/>
        <v>2881.3333333333335</v>
      </c>
      <c r="M60" s="39">
        <v>1.03</v>
      </c>
      <c r="N60" s="54">
        <f t="shared" si="11"/>
        <v>3090</v>
      </c>
      <c r="O60" s="68"/>
      <c r="P60" s="10"/>
      <c r="Q60" s="10"/>
      <c r="R60" s="10"/>
    </row>
    <row r="61" spans="1:18" s="11" customFormat="1" x14ac:dyDescent="0.3">
      <c r="A61" s="30" t="s">
        <v>72</v>
      </c>
      <c r="B61" s="30" t="s">
        <v>36</v>
      </c>
      <c r="C61" s="40" t="s">
        <v>105</v>
      </c>
      <c r="D61" s="32">
        <v>1190615.1499999999</v>
      </c>
      <c r="E61" s="32">
        <v>1390839</v>
      </c>
      <c r="F61" s="61">
        <f t="shared" si="5"/>
        <v>16.816840437483101</v>
      </c>
      <c r="G61" s="32">
        <v>1398357</v>
      </c>
      <c r="H61" s="61">
        <f t="shared" si="6"/>
        <v>0.54053704274901693</v>
      </c>
      <c r="I61" s="32">
        <v>1478000</v>
      </c>
      <c r="J61" s="65">
        <f t="shared" si="7"/>
        <v>5.6954697548623132</v>
      </c>
      <c r="K61" s="32">
        <v>854489</v>
      </c>
      <c r="L61" s="53">
        <f t="shared" si="12"/>
        <v>1139318.6666666667</v>
      </c>
      <c r="M61" s="39">
        <v>1.04</v>
      </c>
      <c r="N61" s="54">
        <f t="shared" si="11"/>
        <v>1537120</v>
      </c>
      <c r="O61" s="68"/>
      <c r="P61" s="10"/>
      <c r="Q61" s="10"/>
      <c r="R61" s="10"/>
    </row>
    <row r="62" spans="1:18" s="11" customFormat="1" x14ac:dyDescent="0.3">
      <c r="A62" s="30" t="s">
        <v>72</v>
      </c>
      <c r="B62" s="30" t="s">
        <v>37</v>
      </c>
      <c r="C62" s="40" t="s">
        <v>106</v>
      </c>
      <c r="D62" s="32">
        <v>143741.85</v>
      </c>
      <c r="E62" s="32">
        <v>118539.58</v>
      </c>
      <c r="F62" s="61">
        <f t="shared" si="5"/>
        <v>-17.533007958364252</v>
      </c>
      <c r="G62" s="32">
        <v>90670</v>
      </c>
      <c r="H62" s="61">
        <f t="shared" si="6"/>
        <v>-23.510780112431643</v>
      </c>
      <c r="I62" s="32">
        <v>202418</v>
      </c>
      <c r="J62" s="65">
        <f t="shared" si="7"/>
        <v>123.24693945075549</v>
      </c>
      <c r="K62" s="32">
        <v>143045</v>
      </c>
      <c r="L62" s="53">
        <f t="shared" si="12"/>
        <v>190726.66666666666</v>
      </c>
      <c r="M62" s="39">
        <v>1.04</v>
      </c>
      <c r="N62" s="54">
        <f t="shared" si="11"/>
        <v>210514.72</v>
      </c>
      <c r="O62" s="68"/>
      <c r="P62" s="10"/>
      <c r="Q62" s="10"/>
      <c r="R62" s="10"/>
    </row>
    <row r="63" spans="1:18" s="11" customFormat="1" x14ac:dyDescent="0.3">
      <c r="A63" s="30" t="s">
        <v>72</v>
      </c>
      <c r="B63" s="30" t="s">
        <v>38</v>
      </c>
      <c r="C63" s="41" t="s">
        <v>107</v>
      </c>
      <c r="D63" s="32">
        <v>15325.82</v>
      </c>
      <c r="E63" s="32">
        <v>17820.77</v>
      </c>
      <c r="F63" s="61">
        <f t="shared" si="5"/>
        <v>16.279389944551095</v>
      </c>
      <c r="G63" s="32">
        <v>18075</v>
      </c>
      <c r="H63" s="61">
        <f t="shared" si="6"/>
        <v>1.4265938003801157</v>
      </c>
      <c r="I63" s="32">
        <v>18100</v>
      </c>
      <c r="J63" s="65">
        <f t="shared" si="7"/>
        <v>0.13831258644536654</v>
      </c>
      <c r="K63" s="32">
        <v>8582</v>
      </c>
      <c r="L63" s="53">
        <f t="shared" si="12"/>
        <v>11442.666666666666</v>
      </c>
      <c r="M63" s="39">
        <v>1.03</v>
      </c>
      <c r="N63" s="54">
        <f t="shared" si="11"/>
        <v>18643</v>
      </c>
      <c r="O63" s="68"/>
      <c r="P63" s="10"/>
      <c r="Q63" s="10"/>
      <c r="R63" s="10"/>
    </row>
    <row r="64" spans="1:18" s="11" customFormat="1" x14ac:dyDescent="0.3">
      <c r="A64" s="30" t="s">
        <v>72</v>
      </c>
      <c r="B64" s="30" t="s">
        <v>39</v>
      </c>
      <c r="C64" s="40" t="s">
        <v>108</v>
      </c>
      <c r="D64" s="32">
        <v>1132</v>
      </c>
      <c r="E64" s="32">
        <v>503.55</v>
      </c>
      <c r="F64" s="61">
        <f t="shared" si="5"/>
        <v>-55.516784452296825</v>
      </c>
      <c r="G64" s="32">
        <v>4529</v>
      </c>
      <c r="H64" s="61">
        <f t="shared" si="6"/>
        <v>799.41415946777875</v>
      </c>
      <c r="I64" s="32">
        <v>4500</v>
      </c>
      <c r="J64" s="65">
        <f t="shared" si="7"/>
        <v>-0.64031795098255684</v>
      </c>
      <c r="K64" s="32">
        <v>2839</v>
      </c>
      <c r="L64" s="53">
        <f t="shared" si="12"/>
        <v>3785.3333333333335</v>
      </c>
      <c r="M64" s="39">
        <v>1.02</v>
      </c>
      <c r="N64" s="54">
        <f t="shared" si="11"/>
        <v>4590</v>
      </c>
      <c r="O64" s="68"/>
      <c r="P64" s="10"/>
      <c r="Q64" s="10"/>
      <c r="R64" s="10"/>
    </row>
    <row r="65" spans="1:18" s="11" customFormat="1" x14ac:dyDescent="0.3">
      <c r="A65" s="30" t="s">
        <v>72</v>
      </c>
      <c r="B65" s="30" t="s">
        <v>40</v>
      </c>
      <c r="C65" s="40" t="s">
        <v>109</v>
      </c>
      <c r="D65" s="32">
        <v>320</v>
      </c>
      <c r="E65" s="32">
        <v>9316</v>
      </c>
      <c r="F65" s="61">
        <f t="shared" si="5"/>
        <v>2811.25</v>
      </c>
      <c r="G65" s="32">
        <v>11515</v>
      </c>
      <c r="H65" s="61">
        <f t="shared" si="6"/>
        <v>23.604551309574926</v>
      </c>
      <c r="I65" s="32">
        <v>11500</v>
      </c>
      <c r="J65" s="65">
        <f t="shared" si="7"/>
        <v>-0.13026487190620928</v>
      </c>
      <c r="K65" s="32">
        <v>8379</v>
      </c>
      <c r="L65" s="53">
        <f t="shared" si="12"/>
        <v>11172</v>
      </c>
      <c r="M65" s="39">
        <v>1.03</v>
      </c>
      <c r="N65" s="54">
        <f t="shared" si="11"/>
        <v>11845</v>
      </c>
      <c r="O65" s="68"/>
      <c r="P65" s="10"/>
      <c r="Q65" s="10"/>
      <c r="R65" s="10"/>
    </row>
    <row r="66" spans="1:18" s="11" customFormat="1" x14ac:dyDescent="0.3">
      <c r="A66" s="30" t="s">
        <v>72</v>
      </c>
      <c r="B66" s="30" t="s">
        <v>41</v>
      </c>
      <c r="C66" s="40" t="s">
        <v>42</v>
      </c>
      <c r="D66" s="32">
        <v>12625.74</v>
      </c>
      <c r="E66" s="32">
        <v>10238.959999999999</v>
      </c>
      <c r="F66" s="61">
        <f t="shared" si="5"/>
        <v>-18.904080077682579</v>
      </c>
      <c r="G66" s="32">
        <v>18365</v>
      </c>
      <c r="H66" s="61">
        <f t="shared" si="6"/>
        <v>79.363919773101969</v>
      </c>
      <c r="I66" s="32">
        <v>19400</v>
      </c>
      <c r="J66" s="65">
        <f t="shared" si="7"/>
        <v>5.6357201197930848</v>
      </c>
      <c r="K66" s="32">
        <v>13374</v>
      </c>
      <c r="L66" s="53">
        <f t="shared" si="12"/>
        <v>17832</v>
      </c>
      <c r="M66" s="39">
        <v>1.03</v>
      </c>
      <c r="N66" s="54">
        <f t="shared" si="11"/>
        <v>19982</v>
      </c>
      <c r="O66" s="68"/>
      <c r="P66" s="10"/>
      <c r="Q66" s="10"/>
      <c r="R66" s="10"/>
    </row>
    <row r="67" spans="1:18" s="11" customFormat="1" x14ac:dyDescent="0.3">
      <c r="A67" s="30" t="s">
        <v>72</v>
      </c>
      <c r="B67" s="30" t="s">
        <v>43</v>
      </c>
      <c r="C67" s="40" t="s">
        <v>110</v>
      </c>
      <c r="D67" s="32">
        <v>4673.75</v>
      </c>
      <c r="E67" s="32">
        <v>5049.01</v>
      </c>
      <c r="F67" s="61">
        <f t="shared" si="5"/>
        <v>8.0290986894891727</v>
      </c>
      <c r="G67" s="32">
        <v>14352</v>
      </c>
      <c r="H67" s="61">
        <f t="shared" si="6"/>
        <v>184.25374479353377</v>
      </c>
      <c r="I67" s="32">
        <v>14350</v>
      </c>
      <c r="J67" s="65">
        <f t="shared" si="7"/>
        <v>-1.3935340022296544E-2</v>
      </c>
      <c r="K67" s="32">
        <v>10120</v>
      </c>
      <c r="L67" s="53">
        <f t="shared" si="12"/>
        <v>13493.333333333334</v>
      </c>
      <c r="M67" s="39">
        <v>1.03</v>
      </c>
      <c r="N67" s="54">
        <f t="shared" si="11"/>
        <v>14780.5</v>
      </c>
      <c r="O67" s="68"/>
      <c r="P67" s="10"/>
      <c r="Q67" s="10"/>
      <c r="R67" s="10"/>
    </row>
    <row r="68" spans="1:18" s="11" customFormat="1" x14ac:dyDescent="0.3">
      <c r="A68" s="30" t="s">
        <v>72</v>
      </c>
      <c r="B68" s="30" t="s">
        <v>44</v>
      </c>
      <c r="C68" s="40" t="s">
        <v>111</v>
      </c>
      <c r="D68" s="32">
        <v>15144.45</v>
      </c>
      <c r="E68" s="32">
        <v>14303.44</v>
      </c>
      <c r="F68" s="61">
        <f t="shared" si="5"/>
        <v>-5.5532554830317391</v>
      </c>
      <c r="G68" s="32">
        <v>17363</v>
      </c>
      <c r="H68" s="61">
        <f t="shared" si="6"/>
        <v>21.390378817962667</v>
      </c>
      <c r="I68" s="32">
        <v>17350</v>
      </c>
      <c r="J68" s="65">
        <f t="shared" si="7"/>
        <v>-7.4871853942291081E-2</v>
      </c>
      <c r="K68" s="32">
        <v>12571</v>
      </c>
      <c r="L68" s="53">
        <f t="shared" si="12"/>
        <v>16761.333333333332</v>
      </c>
      <c r="M68" s="39">
        <v>1.03</v>
      </c>
      <c r="N68" s="54">
        <f t="shared" si="11"/>
        <v>17870.5</v>
      </c>
      <c r="O68" s="68"/>
      <c r="P68" s="10"/>
      <c r="Q68" s="10"/>
      <c r="R68" s="10"/>
    </row>
    <row r="69" spans="1:18" s="11" customFormat="1" x14ac:dyDescent="0.3">
      <c r="A69" s="30" t="s">
        <v>72</v>
      </c>
      <c r="B69" s="30" t="s">
        <v>45</v>
      </c>
      <c r="C69" s="40" t="s">
        <v>112</v>
      </c>
      <c r="D69" s="32">
        <v>21975.33</v>
      </c>
      <c r="E69" s="32">
        <v>20521.169999999998</v>
      </c>
      <c r="F69" s="61">
        <f t="shared" si="5"/>
        <v>-6.6172385124592141</v>
      </c>
      <c r="G69" s="32">
        <v>16325</v>
      </c>
      <c r="H69" s="61">
        <f t="shared" si="6"/>
        <v>-20.448005644902306</v>
      </c>
      <c r="I69" s="32">
        <v>16300</v>
      </c>
      <c r="J69" s="65">
        <f t="shared" si="7"/>
        <v>-0.15313935681470137</v>
      </c>
      <c r="K69" s="32">
        <v>11598</v>
      </c>
      <c r="L69" s="53">
        <f t="shared" si="12"/>
        <v>15464</v>
      </c>
      <c r="M69" s="39">
        <v>1</v>
      </c>
      <c r="N69" s="54">
        <f t="shared" si="11"/>
        <v>16300</v>
      </c>
      <c r="O69" s="68"/>
      <c r="P69" s="10"/>
      <c r="Q69" s="10"/>
      <c r="R69" s="10"/>
    </row>
    <row r="70" spans="1:18" s="11" customFormat="1" x14ac:dyDescent="0.3">
      <c r="A70" s="30" t="s">
        <v>72</v>
      </c>
      <c r="B70" s="30" t="s">
        <v>46</v>
      </c>
      <c r="C70" s="40" t="s">
        <v>113</v>
      </c>
      <c r="D70" s="32">
        <v>8742.86</v>
      </c>
      <c r="E70" s="32">
        <v>7901.1</v>
      </c>
      <c r="F70" s="61">
        <f t="shared" si="5"/>
        <v>-9.6279707098134963</v>
      </c>
      <c r="G70" s="32">
        <v>6935</v>
      </c>
      <c r="H70" s="61">
        <f t="shared" si="6"/>
        <v>-12.227411373099951</v>
      </c>
      <c r="I70" s="32">
        <v>7000</v>
      </c>
      <c r="J70" s="65">
        <f t="shared" si="7"/>
        <v>0.9372746935832732</v>
      </c>
      <c r="K70" s="32">
        <v>4894</v>
      </c>
      <c r="L70" s="53">
        <f t="shared" si="12"/>
        <v>6525.333333333333</v>
      </c>
      <c r="M70" s="39">
        <v>1.02</v>
      </c>
      <c r="N70" s="54">
        <f t="shared" si="11"/>
        <v>7140</v>
      </c>
      <c r="O70" s="68"/>
      <c r="P70" s="10"/>
      <c r="Q70" s="10"/>
      <c r="R70" s="10"/>
    </row>
    <row r="71" spans="1:18" s="11" customFormat="1" x14ac:dyDescent="0.3">
      <c r="A71" s="30" t="s">
        <v>72</v>
      </c>
      <c r="B71" s="30" t="s">
        <v>47</v>
      </c>
      <c r="C71" s="40" t="s">
        <v>114</v>
      </c>
      <c r="D71" s="32">
        <v>7538.4</v>
      </c>
      <c r="E71" s="32">
        <v>7538.4</v>
      </c>
      <c r="F71" s="61">
        <f t="shared" si="5"/>
        <v>0</v>
      </c>
      <c r="G71" s="32">
        <v>7539</v>
      </c>
      <c r="H71" s="61">
        <f t="shared" si="6"/>
        <v>7.9592486469325565E-3</v>
      </c>
      <c r="I71" s="32">
        <v>7539</v>
      </c>
      <c r="J71" s="65">
        <f t="shared" si="7"/>
        <v>0</v>
      </c>
      <c r="K71" s="32">
        <v>4936</v>
      </c>
      <c r="L71" s="53">
        <f t="shared" si="12"/>
        <v>6581.333333333333</v>
      </c>
      <c r="M71" s="39">
        <v>1</v>
      </c>
      <c r="N71" s="54">
        <f t="shared" si="11"/>
        <v>7539</v>
      </c>
      <c r="O71" s="68"/>
      <c r="P71" s="10"/>
      <c r="Q71" s="10"/>
      <c r="R71" s="10"/>
    </row>
    <row r="72" spans="1:18" s="11" customFormat="1" x14ac:dyDescent="0.3">
      <c r="A72" s="30" t="s">
        <v>72</v>
      </c>
      <c r="B72" s="30" t="s">
        <v>48</v>
      </c>
      <c r="C72" s="40" t="s">
        <v>115</v>
      </c>
      <c r="D72" s="32">
        <v>7261.01</v>
      </c>
      <c r="E72" s="32">
        <v>5995.01</v>
      </c>
      <c r="F72" s="61">
        <f t="shared" si="5"/>
        <v>-17.435590916415208</v>
      </c>
      <c r="G72" s="32">
        <v>6203</v>
      </c>
      <c r="H72" s="61">
        <f t="shared" si="6"/>
        <v>3.4693853721678494</v>
      </c>
      <c r="I72" s="32">
        <v>6200</v>
      </c>
      <c r="J72" s="65">
        <f t="shared" si="7"/>
        <v>-4.8363694986296953E-2</v>
      </c>
      <c r="K72" s="32">
        <v>4189</v>
      </c>
      <c r="L72" s="53">
        <f t="shared" si="12"/>
        <v>5585.333333333333</v>
      </c>
      <c r="M72" s="39">
        <v>1.03</v>
      </c>
      <c r="N72" s="54">
        <f t="shared" si="11"/>
        <v>6386</v>
      </c>
      <c r="O72" s="68"/>
      <c r="P72" s="10"/>
      <c r="Q72" s="10"/>
      <c r="R72" s="10"/>
    </row>
    <row r="73" spans="1:18" s="11" customFormat="1" x14ac:dyDescent="0.3">
      <c r="A73" s="30" t="s">
        <v>72</v>
      </c>
      <c r="B73" s="30" t="s">
        <v>49</v>
      </c>
      <c r="C73" s="40" t="s">
        <v>116</v>
      </c>
      <c r="D73" s="32">
        <v>27049.9</v>
      </c>
      <c r="E73" s="32">
        <v>21718.880000000001</v>
      </c>
      <c r="F73" s="61">
        <f t="shared" si="5"/>
        <v>-19.708095039168352</v>
      </c>
      <c r="G73" s="32">
        <v>22154</v>
      </c>
      <c r="H73" s="61">
        <f t="shared" si="6"/>
        <v>2.0034182241441498</v>
      </c>
      <c r="I73" s="32">
        <v>22100</v>
      </c>
      <c r="J73" s="65">
        <f t="shared" si="7"/>
        <v>-0.24374830730342151</v>
      </c>
      <c r="K73" s="32">
        <v>16482</v>
      </c>
      <c r="L73" s="53">
        <f t="shared" si="12"/>
        <v>21976</v>
      </c>
      <c r="M73" s="39">
        <v>1.03</v>
      </c>
      <c r="N73" s="54">
        <f t="shared" si="11"/>
        <v>22763</v>
      </c>
      <c r="O73" s="68"/>
      <c r="P73" s="10"/>
      <c r="Q73" s="10"/>
      <c r="R73" s="10"/>
    </row>
    <row r="74" spans="1:18" s="11" customFormat="1" ht="30" x14ac:dyDescent="0.3">
      <c r="A74" s="30" t="s">
        <v>72</v>
      </c>
      <c r="B74" s="30" t="s">
        <v>50</v>
      </c>
      <c r="C74" s="40" t="s">
        <v>129</v>
      </c>
      <c r="D74" s="32">
        <v>1E-3</v>
      </c>
      <c r="E74" s="32">
        <v>1E-3</v>
      </c>
      <c r="F74" s="61">
        <f t="shared" si="5"/>
        <v>0</v>
      </c>
      <c r="G74" s="32">
        <v>512</v>
      </c>
      <c r="H74" s="61">
        <f t="shared" si="6"/>
        <v>51199900</v>
      </c>
      <c r="I74" s="32">
        <v>500</v>
      </c>
      <c r="J74" s="65">
        <f t="shared" si="7"/>
        <v>-2.34375</v>
      </c>
      <c r="K74" s="32">
        <v>359</v>
      </c>
      <c r="L74" s="53">
        <f t="shared" si="12"/>
        <v>478.66666666666669</v>
      </c>
      <c r="M74" s="39">
        <v>1.03</v>
      </c>
      <c r="N74" s="54">
        <f t="shared" si="11"/>
        <v>515</v>
      </c>
      <c r="O74" s="68"/>
      <c r="P74" s="10"/>
      <c r="Q74" s="10"/>
      <c r="R74" s="10"/>
    </row>
    <row r="75" spans="1:18" s="11" customFormat="1" x14ac:dyDescent="0.3">
      <c r="A75" s="30" t="s">
        <v>72</v>
      </c>
      <c r="B75" s="30" t="s">
        <v>51</v>
      </c>
      <c r="C75" s="40" t="s">
        <v>122</v>
      </c>
      <c r="D75" s="32">
        <v>213</v>
      </c>
      <c r="E75" s="32">
        <v>1E-3</v>
      </c>
      <c r="F75" s="61">
        <f t="shared" si="5"/>
        <v>-99.999530516431918</v>
      </c>
      <c r="G75" s="32">
        <v>1E-3</v>
      </c>
      <c r="H75" s="61">
        <f t="shared" si="6"/>
        <v>0</v>
      </c>
      <c r="I75" s="32">
        <v>1E-3</v>
      </c>
      <c r="J75" s="65">
        <f t="shared" si="7"/>
        <v>0</v>
      </c>
      <c r="K75" s="32">
        <v>1E-3</v>
      </c>
      <c r="L75" s="53">
        <f t="shared" si="12"/>
        <v>1.3333333333333333E-3</v>
      </c>
      <c r="M75" s="39">
        <v>1</v>
      </c>
      <c r="N75" s="54">
        <f t="shared" si="11"/>
        <v>1E-3</v>
      </c>
      <c r="O75" s="68"/>
      <c r="P75" s="10"/>
      <c r="Q75" s="10"/>
      <c r="R75" s="10"/>
    </row>
    <row r="76" spans="1:18" s="11" customFormat="1" x14ac:dyDescent="0.3">
      <c r="A76" s="30" t="s">
        <v>72</v>
      </c>
      <c r="B76" s="30" t="s">
        <v>52</v>
      </c>
      <c r="C76" s="40" t="s">
        <v>117</v>
      </c>
      <c r="D76" s="32">
        <v>83934.080000000002</v>
      </c>
      <c r="E76" s="32">
        <v>87761.919999999998</v>
      </c>
      <c r="F76" s="61">
        <f t="shared" si="5"/>
        <v>4.5605313121916584</v>
      </c>
      <c r="G76" s="32">
        <v>89270</v>
      </c>
      <c r="H76" s="61">
        <f t="shared" si="6"/>
        <v>1.7183762615950082</v>
      </c>
      <c r="I76" s="32">
        <v>89270</v>
      </c>
      <c r="J76" s="65">
        <f t="shared" si="7"/>
        <v>0</v>
      </c>
      <c r="K76" s="32">
        <v>49683</v>
      </c>
      <c r="L76" s="53">
        <f t="shared" si="12"/>
        <v>66244</v>
      </c>
      <c r="M76" s="39">
        <v>1.03</v>
      </c>
      <c r="N76" s="54">
        <f t="shared" si="11"/>
        <v>91948.1</v>
      </c>
      <c r="O76" s="68"/>
      <c r="P76" s="10"/>
      <c r="Q76" s="10"/>
      <c r="R76" s="10"/>
    </row>
    <row r="77" spans="1:18" s="11" customFormat="1" x14ac:dyDescent="0.3">
      <c r="A77" s="30" t="s">
        <v>72</v>
      </c>
      <c r="B77" s="30" t="s">
        <v>53</v>
      </c>
      <c r="C77" s="43" t="s">
        <v>123</v>
      </c>
      <c r="D77" s="32">
        <v>837.42</v>
      </c>
      <c r="E77" s="32">
        <v>500</v>
      </c>
      <c r="F77" s="61">
        <f t="shared" si="5"/>
        <v>-40.292804088748767</v>
      </c>
      <c r="G77" s="32">
        <v>1E-3</v>
      </c>
      <c r="H77" s="61">
        <f t="shared" si="6"/>
        <v>-99.999800000000008</v>
      </c>
      <c r="I77" s="32">
        <v>1E-3</v>
      </c>
      <c r="J77" s="65">
        <f t="shared" si="7"/>
        <v>0</v>
      </c>
      <c r="K77" s="32">
        <v>1E-3</v>
      </c>
      <c r="L77" s="53">
        <f t="shared" si="12"/>
        <v>1.3333333333333333E-3</v>
      </c>
      <c r="M77" s="39">
        <v>1</v>
      </c>
      <c r="N77" s="54">
        <f t="shared" si="11"/>
        <v>1E-3</v>
      </c>
      <c r="O77" s="68"/>
      <c r="P77" s="10"/>
      <c r="Q77" s="10"/>
      <c r="R77" s="10"/>
    </row>
    <row r="78" spans="1:18" s="11" customFormat="1" x14ac:dyDescent="0.3">
      <c r="A78" s="30" t="s">
        <v>72</v>
      </c>
      <c r="B78" s="30" t="s">
        <v>54</v>
      </c>
      <c r="C78" s="43" t="s">
        <v>55</v>
      </c>
      <c r="D78" s="32">
        <v>21.21</v>
      </c>
      <c r="E78" s="32">
        <v>143.65</v>
      </c>
      <c r="F78" s="61">
        <f t="shared" si="5"/>
        <v>577.2748703441772</v>
      </c>
      <c r="G78" s="32">
        <v>1297</v>
      </c>
      <c r="H78" s="61">
        <f t="shared" si="6"/>
        <v>802.88896623738242</v>
      </c>
      <c r="I78" s="32">
        <v>1300</v>
      </c>
      <c r="J78" s="65">
        <f t="shared" si="7"/>
        <v>0.2313030069390902</v>
      </c>
      <c r="K78" s="32">
        <v>789</v>
      </c>
      <c r="L78" s="53">
        <f t="shared" si="12"/>
        <v>1052</v>
      </c>
      <c r="M78" s="39">
        <v>1.03</v>
      </c>
      <c r="N78" s="54">
        <f t="shared" si="11"/>
        <v>1339</v>
      </c>
      <c r="O78" s="68"/>
      <c r="P78" s="10"/>
      <c r="Q78" s="10"/>
      <c r="R78" s="10"/>
    </row>
    <row r="79" spans="1:18" s="11" customFormat="1" x14ac:dyDescent="0.3">
      <c r="A79" s="30"/>
      <c r="B79" s="30"/>
      <c r="C79" s="35"/>
      <c r="D79" s="32"/>
      <c r="E79" s="32"/>
      <c r="F79" s="61"/>
      <c r="G79" s="32"/>
      <c r="H79" s="61"/>
      <c r="I79" s="32"/>
      <c r="J79" s="65"/>
      <c r="K79" s="32"/>
      <c r="L79" s="32"/>
      <c r="M79" s="39"/>
      <c r="N79" s="34"/>
      <c r="O79" s="68"/>
      <c r="P79" s="10"/>
      <c r="Q79" s="10"/>
      <c r="R79" s="10"/>
    </row>
    <row r="80" spans="1:18" s="11" customFormat="1" x14ac:dyDescent="0.3">
      <c r="A80" s="30"/>
      <c r="B80" s="30"/>
      <c r="C80" s="42" t="s">
        <v>77</v>
      </c>
      <c r="D80" s="32">
        <f>SUM(D54:D78)</f>
        <v>1561348.3029999998</v>
      </c>
      <c r="E80" s="32">
        <f t="shared" ref="E80:N80" si="13">SUM(E54:E78)</f>
        <v>1752646.1729999995</v>
      </c>
      <c r="F80" s="61">
        <f t="shared" si="5"/>
        <v>12.252094528327651</v>
      </c>
      <c r="G80" s="32">
        <f t="shared" si="13"/>
        <v>1784339.0029999998</v>
      </c>
      <c r="H80" s="61">
        <f t="shared" si="6"/>
        <v>1.8082845521381981</v>
      </c>
      <c r="I80" s="32">
        <f t="shared" si="13"/>
        <v>1972505.0029999998</v>
      </c>
      <c r="J80" s="65">
        <f t="shared" si="7"/>
        <v>10.545417641134195</v>
      </c>
      <c r="K80" s="32">
        <f t="shared" si="13"/>
        <v>1181433.003</v>
      </c>
      <c r="L80" s="32">
        <f t="shared" si="13"/>
        <v>1575244.0039999997</v>
      </c>
      <c r="M80" s="39"/>
      <c r="N80" s="32">
        <f t="shared" si="13"/>
        <v>2048691.8829999999</v>
      </c>
      <c r="O80" s="68">
        <f>(I80-N80)*(-1)*100/I80</f>
        <v>3.8624429283640267</v>
      </c>
      <c r="P80" s="10"/>
      <c r="Q80" s="10"/>
      <c r="R80" s="10"/>
    </row>
    <row r="81" spans="1:18" s="11" customFormat="1" x14ac:dyDescent="0.3">
      <c r="A81" s="30"/>
      <c r="B81" s="30"/>
      <c r="C81" s="35"/>
      <c r="D81" s="32"/>
      <c r="E81" s="32"/>
      <c r="F81" s="61"/>
      <c r="G81" s="32"/>
      <c r="H81" s="61"/>
      <c r="I81" s="32"/>
      <c r="J81" s="65"/>
      <c r="K81" s="32"/>
      <c r="L81" s="32"/>
      <c r="M81" s="39"/>
      <c r="N81" s="34"/>
      <c r="O81" s="68"/>
      <c r="P81" s="10"/>
      <c r="Q81" s="10"/>
      <c r="R81" s="10"/>
    </row>
    <row r="82" spans="1:18" s="11" customFormat="1" x14ac:dyDescent="0.3">
      <c r="A82" s="30"/>
      <c r="B82" s="30"/>
      <c r="C82" s="36" t="s">
        <v>56</v>
      </c>
      <c r="D82" s="32"/>
      <c r="E82" s="32"/>
      <c r="F82" s="61"/>
      <c r="G82" s="32"/>
      <c r="H82" s="61"/>
      <c r="I82" s="32"/>
      <c r="J82" s="65"/>
      <c r="K82" s="32"/>
      <c r="L82" s="32"/>
      <c r="M82" s="39"/>
      <c r="N82" s="34"/>
      <c r="O82" s="68"/>
      <c r="P82" s="10"/>
      <c r="Q82" s="10"/>
      <c r="R82" s="10"/>
    </row>
    <row r="83" spans="1:18" s="11" customFormat="1" x14ac:dyDescent="0.3">
      <c r="A83" s="30"/>
      <c r="B83" s="30"/>
      <c r="C83" s="35"/>
      <c r="D83" s="32"/>
      <c r="E83" s="32"/>
      <c r="F83" s="61"/>
      <c r="G83" s="32"/>
      <c r="H83" s="61"/>
      <c r="I83" s="32"/>
      <c r="J83" s="65"/>
      <c r="K83" s="32"/>
      <c r="L83" s="32"/>
      <c r="M83" s="39"/>
      <c r="N83" s="34"/>
      <c r="O83" s="68"/>
      <c r="P83" s="10"/>
      <c r="Q83" s="10"/>
      <c r="R83" s="10"/>
    </row>
    <row r="84" spans="1:18" s="11" customFormat="1" x14ac:dyDescent="0.3">
      <c r="A84" s="30" t="s">
        <v>72</v>
      </c>
      <c r="B84" s="30" t="s">
        <v>57</v>
      </c>
      <c r="C84" s="40" t="s">
        <v>131</v>
      </c>
      <c r="D84" s="32">
        <v>251.98</v>
      </c>
      <c r="E84" s="32">
        <v>1342.22</v>
      </c>
      <c r="F84" s="61">
        <f t="shared" si="5"/>
        <v>432.66925946503693</v>
      </c>
      <c r="G84" s="32">
        <v>5412</v>
      </c>
      <c r="H84" s="61">
        <f t="shared" si="6"/>
        <v>303.21258810031139</v>
      </c>
      <c r="I84" s="32">
        <v>5000</v>
      </c>
      <c r="J84" s="65">
        <f t="shared" si="7"/>
        <v>-7.6127124907612709</v>
      </c>
      <c r="K84" s="32">
        <v>3509</v>
      </c>
      <c r="L84" s="53">
        <f t="shared" ref="L84:L87" si="14">K84*12/9</f>
        <v>4678.666666666667</v>
      </c>
      <c r="M84" s="39">
        <v>1</v>
      </c>
      <c r="N84" s="54">
        <f t="shared" ref="N84:N87" si="15">I84*M84</f>
        <v>5000</v>
      </c>
      <c r="O84" s="68"/>
      <c r="P84" s="10"/>
      <c r="Q84" s="10"/>
      <c r="R84" s="10"/>
    </row>
    <row r="85" spans="1:18" s="11" customFormat="1" x14ac:dyDescent="0.3">
      <c r="A85" s="30" t="s">
        <v>72</v>
      </c>
      <c r="B85" s="30" t="s">
        <v>58</v>
      </c>
      <c r="C85" s="40" t="s">
        <v>132</v>
      </c>
      <c r="D85" s="32">
        <v>16971.54</v>
      </c>
      <c r="E85" s="32">
        <v>9870.8700000000008</v>
      </c>
      <c r="F85" s="61">
        <f t="shared" si="5"/>
        <v>-41.838689947995292</v>
      </c>
      <c r="G85" s="32">
        <v>17332</v>
      </c>
      <c r="H85" s="61">
        <f t="shared" si="6"/>
        <v>75.587359574181392</v>
      </c>
      <c r="I85" s="32">
        <v>17300</v>
      </c>
      <c r="J85" s="65">
        <f t="shared" si="7"/>
        <v>-0.18462958689129932</v>
      </c>
      <c r="K85" s="32">
        <v>8993</v>
      </c>
      <c r="L85" s="53">
        <f t="shared" si="14"/>
        <v>11990.666666666666</v>
      </c>
      <c r="M85" s="39">
        <v>0.99</v>
      </c>
      <c r="N85" s="54">
        <f t="shared" si="15"/>
        <v>17127</v>
      </c>
      <c r="O85" s="68"/>
      <c r="P85" s="10"/>
      <c r="Q85" s="10"/>
      <c r="R85" s="10"/>
    </row>
    <row r="86" spans="1:18" s="11" customFormat="1" x14ac:dyDescent="0.3">
      <c r="A86" s="30" t="s">
        <v>72</v>
      </c>
      <c r="B86" s="30" t="s">
        <v>59</v>
      </c>
      <c r="C86" s="43" t="s">
        <v>133</v>
      </c>
      <c r="D86" s="66">
        <v>1E-3</v>
      </c>
      <c r="E86" s="32">
        <v>60</v>
      </c>
      <c r="F86" s="61">
        <f>(D86-E86)*(-1)*100/D86</f>
        <v>5999900</v>
      </c>
      <c r="G86" s="32">
        <v>1E-3</v>
      </c>
      <c r="H86" s="61">
        <f t="shared" si="6"/>
        <v>-99.998333333333349</v>
      </c>
      <c r="I86" s="32">
        <v>100</v>
      </c>
      <c r="J86" s="65">
        <f t="shared" si="7"/>
        <v>9999900</v>
      </c>
      <c r="K86" s="32">
        <v>0</v>
      </c>
      <c r="L86" s="53">
        <f t="shared" si="14"/>
        <v>0</v>
      </c>
      <c r="M86" s="39">
        <v>1</v>
      </c>
      <c r="N86" s="54">
        <f t="shared" si="15"/>
        <v>100</v>
      </c>
      <c r="O86" s="68"/>
      <c r="P86" s="10"/>
      <c r="Q86" s="10"/>
      <c r="R86" s="10"/>
    </row>
    <row r="87" spans="1:18" s="11" customFormat="1" x14ac:dyDescent="0.3">
      <c r="A87" s="30" t="s">
        <v>72</v>
      </c>
      <c r="B87" s="30" t="s">
        <v>60</v>
      </c>
      <c r="C87" s="40" t="s">
        <v>134</v>
      </c>
      <c r="D87" s="32">
        <v>14572.86</v>
      </c>
      <c r="E87" s="32">
        <v>13164.39</v>
      </c>
      <c r="F87" s="61">
        <f t="shared" si="5"/>
        <v>-9.6650211420407608</v>
      </c>
      <c r="G87" s="32">
        <v>14535</v>
      </c>
      <c r="H87" s="61">
        <f t="shared" si="6"/>
        <v>10.411496468883106</v>
      </c>
      <c r="I87" s="32">
        <v>15000</v>
      </c>
      <c r="J87" s="65">
        <f t="shared" si="7"/>
        <v>3.1991744066047469</v>
      </c>
      <c r="K87" s="32">
        <v>8320</v>
      </c>
      <c r="L87" s="53">
        <f t="shared" si="14"/>
        <v>11093.333333333334</v>
      </c>
      <c r="M87" s="39">
        <v>1.03</v>
      </c>
      <c r="N87" s="54">
        <f t="shared" si="15"/>
        <v>15450</v>
      </c>
      <c r="O87" s="68"/>
      <c r="P87" s="10"/>
      <c r="Q87" s="10"/>
      <c r="R87" s="10"/>
    </row>
    <row r="88" spans="1:18" s="11" customFormat="1" x14ac:dyDescent="0.3">
      <c r="A88" s="30"/>
      <c r="B88" s="30"/>
      <c r="C88" s="35"/>
      <c r="D88" s="32"/>
      <c r="E88" s="32"/>
      <c r="F88" s="61"/>
      <c r="G88" s="32"/>
      <c r="H88" s="61"/>
      <c r="I88" s="32"/>
      <c r="J88" s="65"/>
      <c r="K88" s="32"/>
      <c r="L88" s="32"/>
      <c r="M88" s="39"/>
      <c r="N88" s="34"/>
      <c r="O88" s="68"/>
      <c r="P88" s="10"/>
      <c r="Q88" s="10"/>
      <c r="R88" s="10"/>
    </row>
    <row r="89" spans="1:18" s="11" customFormat="1" x14ac:dyDescent="0.3">
      <c r="A89" s="30"/>
      <c r="B89" s="30"/>
      <c r="C89" s="42" t="s">
        <v>78</v>
      </c>
      <c r="D89" s="32">
        <f>SUM(D84:D87)</f>
        <v>31796.381000000001</v>
      </c>
      <c r="E89" s="32">
        <f t="shared" ref="E89:N89" si="16">SUM(E84:E87)</f>
        <v>24437.48</v>
      </c>
      <c r="F89" s="61">
        <f t="shared" si="5"/>
        <v>-23.143831997735848</v>
      </c>
      <c r="G89" s="32">
        <f t="shared" si="16"/>
        <v>37279.001000000004</v>
      </c>
      <c r="H89" s="61">
        <f t="shared" si="6"/>
        <v>52.548466535829405</v>
      </c>
      <c r="I89" s="32">
        <f t="shared" si="16"/>
        <v>37400</v>
      </c>
      <c r="J89" s="65">
        <f t="shared" si="7"/>
        <v>0.32457683080079358</v>
      </c>
      <c r="K89" s="32">
        <f t="shared" si="16"/>
        <v>20822</v>
      </c>
      <c r="L89" s="32">
        <f t="shared" si="16"/>
        <v>27762.666666666664</v>
      </c>
      <c r="M89" s="39"/>
      <c r="N89" s="32">
        <f t="shared" si="16"/>
        <v>37677</v>
      </c>
      <c r="O89" s="68"/>
      <c r="P89" s="10"/>
      <c r="Q89" s="10"/>
      <c r="R89" s="10"/>
    </row>
    <row r="90" spans="1:18" s="11" customFormat="1" x14ac:dyDescent="0.3">
      <c r="A90" s="30"/>
      <c r="B90" s="30"/>
      <c r="C90" s="35"/>
      <c r="D90" s="32"/>
      <c r="E90" s="32"/>
      <c r="F90" s="61"/>
      <c r="G90" s="32"/>
      <c r="H90" s="61"/>
      <c r="I90" s="32"/>
      <c r="J90" s="65"/>
      <c r="K90" s="32"/>
      <c r="L90" s="32"/>
      <c r="M90" s="39"/>
      <c r="N90" s="34"/>
      <c r="O90" s="68"/>
      <c r="P90" s="10"/>
      <c r="Q90" s="10"/>
      <c r="R90" s="10"/>
    </row>
    <row r="91" spans="1:18" s="11" customFormat="1" x14ac:dyDescent="0.3">
      <c r="A91" s="30"/>
      <c r="B91" s="30"/>
      <c r="C91" s="36" t="s">
        <v>61</v>
      </c>
      <c r="D91" s="32"/>
      <c r="E91" s="32"/>
      <c r="F91" s="61"/>
      <c r="G91" s="32"/>
      <c r="H91" s="61"/>
      <c r="I91" s="32"/>
      <c r="J91" s="65"/>
      <c r="K91" s="32"/>
      <c r="L91" s="32"/>
      <c r="M91" s="39"/>
      <c r="N91" s="34"/>
      <c r="O91" s="68"/>
      <c r="P91" s="10"/>
      <c r="Q91" s="10"/>
      <c r="R91" s="10"/>
    </row>
    <row r="92" spans="1:18" s="11" customFormat="1" x14ac:dyDescent="0.3">
      <c r="A92" s="30"/>
      <c r="B92" s="30"/>
      <c r="C92" s="35"/>
      <c r="D92" s="32"/>
      <c r="E92" s="32"/>
      <c r="F92" s="61"/>
      <c r="G92" s="32"/>
      <c r="H92" s="61"/>
      <c r="I92" s="32"/>
      <c r="J92" s="65"/>
      <c r="K92" s="32"/>
      <c r="L92" s="32"/>
      <c r="M92" s="39"/>
      <c r="N92" s="34"/>
      <c r="O92" s="68"/>
      <c r="P92" s="10"/>
      <c r="Q92" s="10"/>
      <c r="R92" s="10"/>
    </row>
    <row r="93" spans="1:18" s="11" customFormat="1" x14ac:dyDescent="0.3">
      <c r="A93" s="30" t="s">
        <v>72</v>
      </c>
      <c r="B93" s="30" t="s">
        <v>62</v>
      </c>
      <c r="C93" s="41" t="s">
        <v>124</v>
      </c>
      <c r="D93" s="32">
        <v>1E-3</v>
      </c>
      <c r="E93" s="32">
        <v>1E-3</v>
      </c>
      <c r="F93" s="61">
        <f t="shared" si="5"/>
        <v>0</v>
      </c>
      <c r="G93" s="32">
        <v>10234</v>
      </c>
      <c r="H93" s="61">
        <f t="shared" si="6"/>
        <v>1023399900</v>
      </c>
      <c r="I93" s="32">
        <v>12000</v>
      </c>
      <c r="J93" s="65">
        <f t="shared" si="7"/>
        <v>17.256204807504396</v>
      </c>
      <c r="K93" s="32">
        <v>8309</v>
      </c>
      <c r="L93" s="53">
        <f t="shared" ref="L93:L96" si="17">K93*12/9</f>
        <v>11078.666666666666</v>
      </c>
      <c r="M93" s="39">
        <v>1.03</v>
      </c>
      <c r="N93" s="54">
        <f t="shared" ref="N93:N96" si="18">I93*M93</f>
        <v>12360</v>
      </c>
      <c r="O93" s="68"/>
      <c r="P93" s="10"/>
      <c r="Q93" s="10"/>
      <c r="R93" s="10"/>
    </row>
    <row r="94" spans="1:18" s="11" customFormat="1" ht="30" x14ac:dyDescent="0.3">
      <c r="A94" s="30" t="s">
        <v>72</v>
      </c>
      <c r="B94" s="30" t="s">
        <v>63</v>
      </c>
      <c r="C94" s="41" t="s">
        <v>118</v>
      </c>
      <c r="D94" s="32">
        <v>205</v>
      </c>
      <c r="E94" s="32">
        <v>1E-3</v>
      </c>
      <c r="F94" s="61">
        <f t="shared" si="5"/>
        <v>-99.999512195121937</v>
      </c>
      <c r="G94" s="32">
        <v>1E-3</v>
      </c>
      <c r="H94" s="61">
        <f t="shared" si="6"/>
        <v>0</v>
      </c>
      <c r="I94" s="32">
        <v>1E-3</v>
      </c>
      <c r="J94" s="65">
        <f t="shared" si="7"/>
        <v>0</v>
      </c>
      <c r="K94" s="32">
        <v>1E-3</v>
      </c>
      <c r="L94" s="53">
        <f t="shared" si="17"/>
        <v>1.3333333333333333E-3</v>
      </c>
      <c r="M94" s="39">
        <v>1</v>
      </c>
      <c r="N94" s="54">
        <f t="shared" si="18"/>
        <v>1E-3</v>
      </c>
      <c r="O94" s="68"/>
      <c r="P94" s="10"/>
      <c r="Q94" s="10"/>
      <c r="R94" s="10"/>
    </row>
    <row r="95" spans="1:18" s="11" customFormat="1" x14ac:dyDescent="0.3">
      <c r="A95" s="30" t="s">
        <v>72</v>
      </c>
      <c r="B95" s="30" t="s">
        <v>64</v>
      </c>
      <c r="C95" s="41" t="s">
        <v>119</v>
      </c>
      <c r="D95" s="32">
        <v>10649.18</v>
      </c>
      <c r="E95" s="32">
        <v>1E-3</v>
      </c>
      <c r="F95" s="61">
        <f t="shared" si="5"/>
        <v>-99.999990609605604</v>
      </c>
      <c r="G95" s="32">
        <v>596</v>
      </c>
      <c r="H95" s="61">
        <f t="shared" si="6"/>
        <v>59599900</v>
      </c>
      <c r="I95" s="32">
        <v>500</v>
      </c>
      <c r="J95" s="65">
        <f t="shared" si="7"/>
        <v>-16.107382550335572</v>
      </c>
      <c r="K95" s="32">
        <v>346</v>
      </c>
      <c r="L95" s="53">
        <f t="shared" si="17"/>
        <v>461.33333333333331</v>
      </c>
      <c r="M95" s="39">
        <v>1</v>
      </c>
      <c r="N95" s="54">
        <f t="shared" si="18"/>
        <v>500</v>
      </c>
      <c r="O95" s="68"/>
      <c r="P95" s="10"/>
      <c r="Q95" s="10"/>
      <c r="R95" s="10"/>
    </row>
    <row r="96" spans="1:18" s="11" customFormat="1" x14ac:dyDescent="0.3">
      <c r="A96" s="30" t="s">
        <v>72</v>
      </c>
      <c r="B96" s="30" t="s">
        <v>65</v>
      </c>
      <c r="C96" s="40" t="s">
        <v>125</v>
      </c>
      <c r="D96" s="32">
        <v>318.5</v>
      </c>
      <c r="E96" s="32">
        <v>7256.56</v>
      </c>
      <c r="F96" s="61">
        <f t="shared" si="5"/>
        <v>2178.3547880690739</v>
      </c>
      <c r="G96" s="32">
        <v>1E-3</v>
      </c>
      <c r="H96" s="61">
        <f t="shared" si="6"/>
        <v>-99.999986219365653</v>
      </c>
      <c r="I96" s="32">
        <v>1E-3</v>
      </c>
      <c r="J96" s="65">
        <f t="shared" si="7"/>
        <v>0</v>
      </c>
      <c r="K96" s="32">
        <v>1E-3</v>
      </c>
      <c r="L96" s="53">
        <f t="shared" si="17"/>
        <v>1.3333333333333333E-3</v>
      </c>
      <c r="M96" s="39">
        <v>1.01</v>
      </c>
      <c r="N96" s="54">
        <f t="shared" si="18"/>
        <v>1.01E-3</v>
      </c>
      <c r="O96" s="68"/>
      <c r="P96" s="10"/>
      <c r="Q96" s="10"/>
      <c r="R96" s="10"/>
    </row>
    <row r="97" spans="1:18" s="11" customFormat="1" x14ac:dyDescent="0.3">
      <c r="A97" s="30" t="s">
        <v>72</v>
      </c>
      <c r="B97" s="30" t="s">
        <v>66</v>
      </c>
      <c r="C97" s="40" t="s">
        <v>120</v>
      </c>
      <c r="D97" s="32"/>
      <c r="E97" s="32"/>
      <c r="F97" s="61"/>
      <c r="G97" s="32"/>
      <c r="H97" s="61"/>
      <c r="I97" s="32"/>
      <c r="J97" s="65"/>
      <c r="K97" s="32"/>
      <c r="L97" s="32"/>
      <c r="M97" s="39"/>
      <c r="N97" s="34"/>
      <c r="O97" s="68"/>
      <c r="P97" s="10"/>
      <c r="Q97" s="10"/>
      <c r="R97" s="10"/>
    </row>
    <row r="98" spans="1:18" s="11" customFormat="1" x14ac:dyDescent="0.3">
      <c r="A98" s="30"/>
      <c r="B98" s="30"/>
      <c r="C98" s="35"/>
      <c r="D98" s="32"/>
      <c r="E98" s="32"/>
      <c r="F98" s="61"/>
      <c r="G98" s="32"/>
      <c r="H98" s="61"/>
      <c r="I98" s="32"/>
      <c r="J98" s="65"/>
      <c r="K98" s="32"/>
      <c r="L98" s="32"/>
      <c r="M98" s="39"/>
      <c r="N98" s="34"/>
      <c r="O98" s="68"/>
      <c r="P98" s="10"/>
      <c r="Q98" s="10"/>
      <c r="R98" s="10"/>
    </row>
    <row r="99" spans="1:18" s="11" customFormat="1" x14ac:dyDescent="0.3">
      <c r="A99" s="30"/>
      <c r="B99" s="30"/>
      <c r="C99" s="42" t="s">
        <v>79</v>
      </c>
      <c r="D99" s="32">
        <f>SUM(D93:D97)</f>
        <v>11172.681</v>
      </c>
      <c r="E99" s="32">
        <f t="shared" ref="E99:N99" si="19">SUM(E93:E97)</f>
        <v>7256.5630000000001</v>
      </c>
      <c r="F99" s="61">
        <f t="shared" si="5"/>
        <v>-35.050835157649274</v>
      </c>
      <c r="G99" s="32">
        <f t="shared" si="19"/>
        <v>10830.002</v>
      </c>
      <c r="H99" s="61">
        <f t="shared" si="6"/>
        <v>49.244235873098603</v>
      </c>
      <c r="I99" s="32">
        <f t="shared" si="19"/>
        <v>12500.002</v>
      </c>
      <c r="J99" s="65">
        <f t="shared" si="7"/>
        <v>15.420126422876006</v>
      </c>
      <c r="K99" s="32">
        <f t="shared" si="19"/>
        <v>8655.0020000000004</v>
      </c>
      <c r="L99" s="32">
        <f t="shared" si="19"/>
        <v>11540.002666666667</v>
      </c>
      <c r="M99" s="39"/>
      <c r="N99" s="32">
        <f t="shared" si="19"/>
        <v>12860.00201</v>
      </c>
      <c r="O99" s="68">
        <f>(I99-N99)*(-1)*100/I99</f>
        <v>2.879999619200059</v>
      </c>
      <c r="P99" s="10"/>
      <c r="Q99" s="10"/>
      <c r="R99" s="10"/>
    </row>
    <row r="100" spans="1:18" s="11" customFormat="1" x14ac:dyDescent="0.3">
      <c r="A100" s="30"/>
      <c r="B100" s="30"/>
      <c r="C100" s="35"/>
      <c r="D100" s="32"/>
      <c r="E100" s="32"/>
      <c r="F100" s="61"/>
      <c r="G100" s="32"/>
      <c r="H100" s="61"/>
      <c r="I100" s="32"/>
      <c r="J100" s="65"/>
      <c r="K100" s="32"/>
      <c r="L100" s="32"/>
      <c r="M100" s="39"/>
      <c r="N100" s="34"/>
      <c r="O100" s="68"/>
      <c r="P100" s="10"/>
      <c r="Q100" s="10"/>
      <c r="R100" s="10"/>
    </row>
    <row r="101" spans="1:18" s="11" customFormat="1" x14ac:dyDescent="0.3">
      <c r="A101" s="30"/>
      <c r="B101" s="30"/>
      <c r="C101" s="31" t="s">
        <v>67</v>
      </c>
      <c r="D101" s="32"/>
      <c r="E101" s="32"/>
      <c r="F101" s="61"/>
      <c r="G101" s="32"/>
      <c r="H101" s="61"/>
      <c r="I101" s="32"/>
      <c r="J101" s="65"/>
      <c r="K101" s="32"/>
      <c r="L101" s="32"/>
      <c r="M101" s="39"/>
      <c r="N101" s="34"/>
      <c r="O101" s="68"/>
      <c r="P101" s="10"/>
      <c r="Q101" s="10"/>
      <c r="R101" s="10"/>
    </row>
    <row r="102" spans="1:18" s="11" customFormat="1" x14ac:dyDescent="0.3">
      <c r="A102" s="30"/>
      <c r="B102" s="30"/>
      <c r="C102" s="35"/>
      <c r="D102" s="32"/>
      <c r="E102" s="32"/>
      <c r="F102" s="61"/>
      <c r="G102" s="32"/>
      <c r="H102" s="61"/>
      <c r="I102" s="32"/>
      <c r="J102" s="65"/>
      <c r="K102" s="32"/>
      <c r="L102" s="32"/>
      <c r="M102" s="39"/>
      <c r="N102" s="34"/>
      <c r="O102" s="68"/>
      <c r="P102" s="10"/>
      <c r="Q102" s="10"/>
      <c r="R102" s="10"/>
    </row>
    <row r="103" spans="1:18" s="11" customFormat="1" x14ac:dyDescent="0.3">
      <c r="A103" s="30" t="s">
        <v>72</v>
      </c>
      <c r="B103" s="30" t="s">
        <v>68</v>
      </c>
      <c r="C103" s="43" t="s">
        <v>130</v>
      </c>
      <c r="D103" s="32">
        <v>173092</v>
      </c>
      <c r="E103" s="32">
        <v>182816</v>
      </c>
      <c r="F103" s="61">
        <f t="shared" ref="F103:F117" si="20">(D103-E103)*(-1)*100/D103</f>
        <v>5.6178217364176275</v>
      </c>
      <c r="G103" s="32">
        <v>193483</v>
      </c>
      <c r="H103" s="61">
        <f t="shared" ref="H103:H117" si="21">(E103-G103)*(-1)*100/E103</f>
        <v>5.8348284614038155</v>
      </c>
      <c r="I103" s="32">
        <v>193593</v>
      </c>
      <c r="J103" s="65">
        <f t="shared" ref="J103:J117" si="22">(G103-I103)*(-1)*100/G103</f>
        <v>5.6852540016435554E-2</v>
      </c>
      <c r="K103" s="32">
        <v>193593</v>
      </c>
      <c r="L103" s="53">
        <f t="shared" ref="L103" si="23">K103*12/9</f>
        <v>258124</v>
      </c>
      <c r="M103" s="39">
        <v>1.3</v>
      </c>
      <c r="N103" s="54">
        <f t="shared" ref="N103" si="24">I103*M103</f>
        <v>251670.9</v>
      </c>
      <c r="O103" s="68"/>
      <c r="P103" s="10"/>
      <c r="Q103" s="10"/>
      <c r="R103" s="10"/>
    </row>
    <row r="104" spans="1:18" s="11" customFormat="1" x14ac:dyDescent="0.3">
      <c r="A104" s="30"/>
      <c r="B104" s="30"/>
      <c r="C104" s="35"/>
      <c r="D104" s="32"/>
      <c r="E104" s="32"/>
      <c r="F104" s="61"/>
      <c r="G104" s="32"/>
      <c r="H104" s="61"/>
      <c r="I104" s="32"/>
      <c r="J104" s="65"/>
      <c r="K104" s="32"/>
      <c r="L104" s="32"/>
      <c r="M104" s="39"/>
      <c r="N104" s="34"/>
      <c r="O104" s="68"/>
      <c r="P104" s="10"/>
      <c r="Q104" s="10"/>
      <c r="R104" s="10"/>
    </row>
    <row r="105" spans="1:18" s="11" customFormat="1" x14ac:dyDescent="0.3">
      <c r="A105" s="30"/>
      <c r="B105" s="30"/>
      <c r="C105" s="44" t="s">
        <v>87</v>
      </c>
      <c r="D105" s="32">
        <f>SUM(D103:D103)</f>
        <v>173092</v>
      </c>
      <c r="E105" s="32">
        <f t="shared" ref="E105:N105" si="25">SUM(E103:E103)</f>
        <v>182816</v>
      </c>
      <c r="F105" s="61">
        <f t="shared" si="20"/>
        <v>5.6178217364176275</v>
      </c>
      <c r="G105" s="32">
        <f t="shared" si="25"/>
        <v>193483</v>
      </c>
      <c r="H105" s="61">
        <f t="shared" si="21"/>
        <v>5.8348284614038155</v>
      </c>
      <c r="I105" s="32">
        <f t="shared" si="25"/>
        <v>193593</v>
      </c>
      <c r="J105" s="65">
        <f t="shared" si="22"/>
        <v>5.6852540016435554E-2</v>
      </c>
      <c r="K105" s="32">
        <f t="shared" si="25"/>
        <v>193593</v>
      </c>
      <c r="L105" s="32">
        <f t="shared" si="25"/>
        <v>258124</v>
      </c>
      <c r="M105" s="39"/>
      <c r="N105" s="32">
        <f t="shared" si="25"/>
        <v>251670.9</v>
      </c>
      <c r="O105" s="68">
        <f>(I105-N105)*(-1)*100/I105</f>
        <v>29.999999999999996</v>
      </c>
      <c r="P105" s="10"/>
      <c r="Q105" s="10"/>
      <c r="R105" s="10"/>
    </row>
    <row r="106" spans="1:18" s="11" customFormat="1" x14ac:dyDescent="0.3">
      <c r="A106" s="30"/>
      <c r="B106" s="30"/>
      <c r="C106" s="35"/>
      <c r="D106" s="32"/>
      <c r="E106" s="32"/>
      <c r="F106" s="61"/>
      <c r="G106" s="32"/>
      <c r="H106" s="61"/>
      <c r="I106" s="32"/>
      <c r="J106" s="65"/>
      <c r="K106" s="32"/>
      <c r="L106" s="32"/>
      <c r="M106" s="39"/>
      <c r="N106" s="34"/>
      <c r="O106" s="68"/>
      <c r="P106" s="10"/>
      <c r="Q106" s="10"/>
      <c r="R106" s="10"/>
    </row>
    <row r="107" spans="1:18" s="11" customFormat="1" x14ac:dyDescent="0.3">
      <c r="A107" s="30"/>
      <c r="B107" s="30"/>
      <c r="C107" s="31" t="s">
        <v>69</v>
      </c>
      <c r="D107" s="32"/>
      <c r="E107" s="32"/>
      <c r="F107" s="61"/>
      <c r="G107" s="32"/>
      <c r="H107" s="61"/>
      <c r="I107" s="32"/>
      <c r="J107" s="65"/>
      <c r="K107" s="32"/>
      <c r="L107" s="32"/>
      <c r="M107" s="39"/>
      <c r="N107" s="34"/>
      <c r="O107" s="68"/>
      <c r="P107" s="10"/>
      <c r="Q107" s="10"/>
      <c r="R107" s="10"/>
    </row>
    <row r="108" spans="1:18" s="11" customFormat="1" x14ac:dyDescent="0.3">
      <c r="A108" s="30"/>
      <c r="B108" s="30"/>
      <c r="C108" s="35"/>
      <c r="D108" s="32"/>
      <c r="E108" s="32"/>
      <c r="F108" s="61"/>
      <c r="G108" s="32"/>
      <c r="H108" s="61"/>
      <c r="I108" s="32"/>
      <c r="J108" s="65"/>
      <c r="K108" s="32"/>
      <c r="L108" s="32"/>
      <c r="M108" s="39"/>
      <c r="N108" s="34"/>
      <c r="O108" s="68"/>
      <c r="P108" s="10"/>
      <c r="Q108" s="10"/>
      <c r="R108" s="10"/>
    </row>
    <row r="109" spans="1:18" s="11" customFormat="1" x14ac:dyDescent="0.3">
      <c r="A109" s="30" t="s">
        <v>72</v>
      </c>
      <c r="B109" s="30" t="s">
        <v>70</v>
      </c>
      <c r="C109" s="43" t="s">
        <v>71</v>
      </c>
      <c r="D109" s="32">
        <v>83233</v>
      </c>
      <c r="E109" s="32">
        <v>73509</v>
      </c>
      <c r="F109" s="61">
        <f t="shared" si="20"/>
        <v>-11.682866170869728</v>
      </c>
      <c r="G109" s="32">
        <v>63235</v>
      </c>
      <c r="H109" s="61">
        <f t="shared" si="21"/>
        <v>-13.97651988191922</v>
      </c>
      <c r="I109" s="32">
        <v>53583</v>
      </c>
      <c r="J109" s="65">
        <f t="shared" si="22"/>
        <v>-15.263698900925121</v>
      </c>
      <c r="K109" s="32">
        <v>53583</v>
      </c>
      <c r="L109" s="53">
        <f t="shared" ref="L109" si="26">K109*12/9</f>
        <v>71444</v>
      </c>
      <c r="M109" s="39">
        <v>0.97</v>
      </c>
      <c r="N109" s="54">
        <f t="shared" ref="N109" si="27">I109*M109</f>
        <v>51975.51</v>
      </c>
      <c r="O109" s="68"/>
      <c r="P109" s="10"/>
      <c r="Q109" s="10"/>
      <c r="R109" s="10"/>
    </row>
    <row r="110" spans="1:18" x14ac:dyDescent="0.3">
      <c r="A110" s="45"/>
      <c r="B110" s="45"/>
      <c r="C110" s="46"/>
      <c r="D110" s="47"/>
      <c r="E110" s="47"/>
      <c r="F110" s="61"/>
      <c r="G110" s="47"/>
      <c r="H110" s="61"/>
      <c r="I110" s="47"/>
      <c r="J110" s="65"/>
      <c r="K110" s="47"/>
      <c r="L110" s="47"/>
      <c r="M110" s="39"/>
      <c r="N110" s="48"/>
      <c r="O110" s="70"/>
      <c r="P110" s="3"/>
      <c r="Q110" s="3"/>
      <c r="R110" s="3"/>
    </row>
    <row r="111" spans="1:18" x14ac:dyDescent="0.3">
      <c r="A111" s="45"/>
      <c r="B111" s="45"/>
      <c r="C111" s="44" t="s">
        <v>84</v>
      </c>
      <c r="D111" s="47">
        <f>SUM(D109:D109)</f>
        <v>83233</v>
      </c>
      <c r="E111" s="47">
        <f t="shared" ref="E111:N111" si="28">SUM(E109:E109)</f>
        <v>73509</v>
      </c>
      <c r="F111" s="61">
        <f t="shared" si="20"/>
        <v>-11.682866170869728</v>
      </c>
      <c r="G111" s="47">
        <f t="shared" si="28"/>
        <v>63235</v>
      </c>
      <c r="H111" s="61">
        <f t="shared" si="21"/>
        <v>-13.97651988191922</v>
      </c>
      <c r="I111" s="47">
        <f t="shared" si="28"/>
        <v>53583</v>
      </c>
      <c r="J111" s="65">
        <f t="shared" si="22"/>
        <v>-15.263698900925121</v>
      </c>
      <c r="K111" s="47">
        <f t="shared" si="28"/>
        <v>53583</v>
      </c>
      <c r="L111" s="47">
        <f t="shared" si="28"/>
        <v>71444</v>
      </c>
      <c r="M111" s="39"/>
      <c r="N111" s="47">
        <f t="shared" si="28"/>
        <v>51975.51</v>
      </c>
      <c r="O111" s="70"/>
      <c r="P111" s="3"/>
      <c r="Q111" s="3"/>
      <c r="R111" s="3"/>
    </row>
    <row r="112" spans="1:18" x14ac:dyDescent="0.3">
      <c r="A112" s="45"/>
      <c r="B112" s="45"/>
      <c r="C112" s="46"/>
      <c r="D112" s="47"/>
      <c r="E112" s="47"/>
      <c r="F112" s="61"/>
      <c r="G112" s="47"/>
      <c r="H112" s="61"/>
      <c r="I112" s="47"/>
      <c r="J112" s="65"/>
      <c r="K112" s="47"/>
      <c r="L112" s="47"/>
      <c r="M112" s="39"/>
      <c r="N112" s="48"/>
      <c r="O112" s="70"/>
      <c r="P112" s="3"/>
      <c r="Q112" s="3"/>
      <c r="R112" s="3"/>
    </row>
    <row r="113" spans="1:18" ht="30" x14ac:dyDescent="0.3">
      <c r="A113" s="45"/>
      <c r="B113" s="45"/>
      <c r="C113" s="49" t="s">
        <v>85</v>
      </c>
      <c r="D113" s="50">
        <f>D50+D80+D89+D99+D105+D111</f>
        <v>5141948.6059999997</v>
      </c>
      <c r="E113" s="50">
        <f t="shared" ref="E113:N113" si="29">E50+E80+E89+E99+E105+E111</f>
        <v>5229022.227</v>
      </c>
      <c r="F113" s="61">
        <f t="shared" si="20"/>
        <v>1.6933973415914045</v>
      </c>
      <c r="G113" s="50">
        <f t="shared" si="29"/>
        <v>5382556.0060000001</v>
      </c>
      <c r="H113" s="61">
        <f t="shared" si="21"/>
        <v>2.9361852433372739</v>
      </c>
      <c r="I113" s="50">
        <f t="shared" si="29"/>
        <v>5582112.0049999999</v>
      </c>
      <c r="J113" s="65">
        <f t="shared" si="22"/>
        <v>3.7074579210611529</v>
      </c>
      <c r="K113" s="50">
        <f t="shared" si="29"/>
        <v>3562734.0049999999</v>
      </c>
      <c r="L113" s="50">
        <f t="shared" si="29"/>
        <v>4750312.0066666668</v>
      </c>
      <c r="M113" s="39"/>
      <c r="N113" s="50">
        <f t="shared" si="29"/>
        <v>5806080.6550100008</v>
      </c>
      <c r="O113" s="71"/>
      <c r="P113" s="26"/>
      <c r="Q113" s="26"/>
      <c r="R113" s="3"/>
    </row>
    <row r="114" spans="1:18" x14ac:dyDescent="0.3">
      <c r="A114" s="45"/>
      <c r="B114" s="45"/>
      <c r="C114" s="49"/>
      <c r="D114" s="50"/>
      <c r="E114" s="50"/>
      <c r="F114" s="61"/>
      <c r="G114" s="50"/>
      <c r="H114" s="61"/>
      <c r="I114" s="50"/>
      <c r="J114" s="65"/>
      <c r="K114" s="50"/>
      <c r="L114" s="50"/>
      <c r="M114" s="33"/>
      <c r="N114" s="48"/>
      <c r="O114" s="70"/>
    </row>
    <row r="115" spans="1:18" x14ac:dyDescent="0.3">
      <c r="A115" s="51"/>
      <c r="B115" s="51"/>
      <c r="C115" s="52" t="s">
        <v>86</v>
      </c>
      <c r="D115" s="47">
        <f>D113</f>
        <v>5141948.6059999997</v>
      </c>
      <c r="E115" s="47">
        <f t="shared" ref="E115:N115" si="30">E113</f>
        <v>5229022.227</v>
      </c>
      <c r="F115" s="61">
        <f t="shared" si="20"/>
        <v>1.6933973415914045</v>
      </c>
      <c r="G115" s="47">
        <f t="shared" si="30"/>
        <v>5382556.0060000001</v>
      </c>
      <c r="H115" s="61">
        <f t="shared" si="21"/>
        <v>2.9361852433372739</v>
      </c>
      <c r="I115" s="47">
        <f t="shared" si="30"/>
        <v>5582112.0049999999</v>
      </c>
      <c r="J115" s="65">
        <f t="shared" si="22"/>
        <v>3.7074579210611529</v>
      </c>
      <c r="K115" s="47">
        <f t="shared" si="30"/>
        <v>3562734.0049999999</v>
      </c>
      <c r="L115" s="47">
        <f t="shared" si="30"/>
        <v>4750312.0066666668</v>
      </c>
      <c r="M115" s="33"/>
      <c r="N115" s="47">
        <f t="shared" si="30"/>
        <v>5806080.6550100008</v>
      </c>
      <c r="O115" s="70"/>
    </row>
    <row r="116" spans="1:18" x14ac:dyDescent="0.3">
      <c r="A116" s="51"/>
      <c r="B116" s="51"/>
      <c r="C116" s="51"/>
      <c r="D116" s="51"/>
      <c r="E116" s="51"/>
      <c r="F116" s="61"/>
      <c r="G116" s="51"/>
      <c r="H116" s="61"/>
      <c r="I116" s="51"/>
      <c r="J116" s="65"/>
      <c r="K116" s="51"/>
      <c r="L116" s="51"/>
      <c r="M116" s="33"/>
      <c r="N116" s="51"/>
      <c r="O116" s="70"/>
    </row>
    <row r="117" spans="1:18" ht="45" x14ac:dyDescent="0.3">
      <c r="A117" s="51"/>
      <c r="B117" s="51"/>
      <c r="C117" s="52" t="s">
        <v>91</v>
      </c>
      <c r="D117" s="47">
        <f>D28-D115</f>
        <v>-5126192.426</v>
      </c>
      <c r="E117" s="47">
        <f t="shared" ref="E117:L117" si="31">E28-E115</f>
        <v>-5215176.8470000001</v>
      </c>
      <c r="F117" s="61">
        <f t="shared" si="20"/>
        <v>1.7358775013725964</v>
      </c>
      <c r="G117" s="47">
        <f t="shared" si="31"/>
        <v>-5367309.0049999999</v>
      </c>
      <c r="H117" s="61">
        <f t="shared" si="21"/>
        <v>2.9171044906657952</v>
      </c>
      <c r="I117" s="47">
        <f t="shared" si="31"/>
        <v>-5566874.0049999999</v>
      </c>
      <c r="J117" s="65">
        <f t="shared" si="22"/>
        <v>3.7181574568203941</v>
      </c>
      <c r="K117" s="47">
        <f t="shared" si="31"/>
        <v>-3548437.0049999999</v>
      </c>
      <c r="L117" s="47">
        <f t="shared" si="31"/>
        <v>-4750312.0066666668</v>
      </c>
      <c r="M117" s="33"/>
      <c r="N117" s="47">
        <f>N28-N115</f>
        <v>-5806080.6550100008</v>
      </c>
      <c r="O117" s="68">
        <f>(I117-N117)*(-1)*100/I117</f>
        <v>4.2969654027584001</v>
      </c>
    </row>
    <row r="118" spans="1:18" x14ac:dyDescent="0.3">
      <c r="M118" s="9"/>
    </row>
    <row r="119" spans="1:18" x14ac:dyDescent="0.3">
      <c r="M119" s="9"/>
    </row>
    <row r="120" spans="1:18" x14ac:dyDescent="0.3">
      <c r="M120" s="9"/>
    </row>
    <row r="121" spans="1:18" x14ac:dyDescent="0.3">
      <c r="M121" s="9"/>
    </row>
    <row r="122" spans="1:18" x14ac:dyDescent="0.3">
      <c r="M122" s="9"/>
    </row>
    <row r="123" spans="1:18" x14ac:dyDescent="0.3">
      <c r="M123" s="9"/>
    </row>
    <row r="124" spans="1:18" x14ac:dyDescent="0.3">
      <c r="M124" s="9"/>
    </row>
    <row r="125" spans="1:18" x14ac:dyDescent="0.3">
      <c r="M125" s="9"/>
    </row>
    <row r="126" spans="1:18" x14ac:dyDescent="0.3">
      <c r="M126" s="9"/>
    </row>
    <row r="127" spans="1:18" x14ac:dyDescent="0.3">
      <c r="M127" s="9"/>
    </row>
    <row r="128" spans="1:18" x14ac:dyDescent="0.3">
      <c r="M128" s="9"/>
    </row>
    <row r="129" spans="13:13" x14ac:dyDescent="0.3">
      <c r="M129" s="9"/>
    </row>
    <row r="130" spans="13:13" x14ac:dyDescent="0.3">
      <c r="M130" s="9"/>
    </row>
    <row r="131" spans="13:13" x14ac:dyDescent="0.3">
      <c r="M131" s="9"/>
    </row>
    <row r="132" spans="13:13" x14ac:dyDescent="0.3">
      <c r="M132" s="9"/>
    </row>
    <row r="133" spans="13:13" x14ac:dyDescent="0.3">
      <c r="M133" s="9"/>
    </row>
    <row r="134" spans="13:13" x14ac:dyDescent="0.3">
      <c r="M134" s="9"/>
    </row>
    <row r="135" spans="13:13" x14ac:dyDescent="0.3">
      <c r="M135" s="9"/>
    </row>
    <row r="136" spans="13:13" x14ac:dyDescent="0.3">
      <c r="M136" s="9"/>
    </row>
    <row r="137" spans="13:13" x14ac:dyDescent="0.3">
      <c r="M137" s="9"/>
    </row>
    <row r="138" spans="13:13" x14ac:dyDescent="0.3">
      <c r="M138" s="9"/>
    </row>
    <row r="139" spans="13:13" x14ac:dyDescent="0.3">
      <c r="M139" s="9"/>
    </row>
    <row r="140" spans="13:13" x14ac:dyDescent="0.3">
      <c r="M140" s="9"/>
    </row>
    <row r="141" spans="13:13" x14ac:dyDescent="0.3">
      <c r="M141" s="9"/>
    </row>
  </sheetData>
  <printOptions horizontalCentered="1" headings="1" gridLines="1"/>
  <pageMargins left="0.7" right="0.7" top="0.75" bottom="0.75" header="0.3" footer="0.3"/>
  <pageSetup scale="65" fitToHeight="20" orientation="landscape" r:id="rId1"/>
  <headerFooter>
    <oddHeader>&amp;C&amp;"Arial,Bold"&amp;14&amp;A</oddHeader>
    <oddFooter>&amp;L&amp;"Arial,Regular"&amp;9Portland State University copyright 2014&amp;C&amp;"Arial,Regular"&amp;10
&amp;P&amp;RRUN  DATE  [Time]
&amp;D  [&amp;T]</oddFooter>
  </headerFooter>
  <ignoredErrors>
    <ignoredError sqref="A15:B12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DU5010-100 Juvenile Services</vt:lpstr>
      <vt:lpstr>'DU5010-100 Juvenile Services'!Print_Titles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Marky Hough</dc:creator>
  <cp:lastModifiedBy>Ahmed Alsadiq</cp:lastModifiedBy>
  <cp:lastPrinted>2014-09-21T21:59:50Z</cp:lastPrinted>
  <dcterms:created xsi:type="dcterms:W3CDTF">2014-02-19T17:58:57Z</dcterms:created>
  <dcterms:modified xsi:type="dcterms:W3CDTF">2016-03-09T00:04:37Z</dcterms:modified>
</cp:coreProperties>
</file>