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attachedToolbars.bin" ContentType="application/vnd.ms-excel.attachedToolbars"/>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comments6.xml" ContentType="application/vnd.openxmlformats-officedocument.spreadsheetml.comments+xml"/>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worksheets/sheet3.xml" ContentType="application/vnd.openxmlformats-officedocument.spreadsheetml.worksheet+xml"/>
  <Override PartName="/xl/chartsheets/sheet6.xml" ContentType="application/vnd.openxmlformats-officedocument.spreadsheetml.chart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hartsheets/sheet4.xml" ContentType="application/vnd.openxmlformats-officedocument.spreadsheetml.chartsheet+xml"/>
  <Override PartName="/xl/externalLinks/externalLink1.xml" ContentType="application/vnd.openxmlformats-officedocument.spreadsheetml.externalLink+xml"/>
  <Override PartName="/xl/drawings/drawing11.xml" ContentType="application/vnd.openxmlformats-officedocument.drawing+xml"/>
  <Override PartName="/xl/comments14.xml" ContentType="application/vnd.openxmlformats-officedocument.spreadsheetml.comments+xml"/>
  <Override PartName="/xl/chartsheets/sheet2.xml" ContentType="application/vnd.openxmlformats-officedocument.spreadsheetml.chartsheet+xml"/>
  <Override PartName="/xl/chartsheets/sheet3.xml" ContentType="application/vnd.openxmlformats-officedocument.spreadsheetml.chartsheet+xml"/>
  <Override PartName="/xl/worksheets/sheet1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comments9.xml" ContentType="application/vnd.openxmlformats-officedocument.spreadsheetml.comments+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comments7.xml" ContentType="application/vnd.openxmlformats-officedocument.spreadsheetml.comments+xml"/>
  <Override PartName="/xl/drawings/drawing5.xml" ContentType="application/vnd.openxmlformats-officedocument.drawing+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hartsheets/sheet5.xml" ContentType="application/vnd.openxmlformats-officedocument.spreadsheetml.chartsheet+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ate1904="1" showInkAnnotation="0" codeName="ThisWorkbook" defaultThemeVersion="124226"/>
  <workbookProtection lockStructure="1"/>
  <bookViews>
    <workbookView xWindow="0" yWindow="0" windowWidth="15600" windowHeight="5205" tabRatio="821" firstSheet="1" activeTab="10"/>
  </bookViews>
  <sheets>
    <sheet name="WelcomeDemo" sheetId="54" state="veryHidden" r:id="rId1"/>
    <sheet name="Warning" sheetId="36" r:id="rId2"/>
    <sheet name="ERASE ME WelcomeMac" sheetId="50" state="veryHidden" r:id="rId3"/>
    <sheet name="Welcome" sheetId="47" r:id="rId4"/>
    <sheet name="MacVsWindows" sheetId="51" state="hidden" r:id="rId5"/>
    <sheet name="Setup" sheetId="14" r:id="rId6"/>
    <sheet name="SalesProj" sheetId="11" r:id="rId7"/>
    <sheet name="Inventory" sheetId="39" r:id="rId8"/>
    <sheet name="CapEx" sheetId="38" r:id="rId9"/>
    <sheet name="StaffBudj" sheetId="1" r:id="rId10"/>
    <sheet name="MktBudj" sheetId="10" r:id="rId11"/>
    <sheet name="ProSvs" sheetId="22" r:id="rId12"/>
    <sheet name="CapInvest" sheetId="40" r:id="rId13"/>
    <sheet name="IncSt" sheetId="6" r:id="rId14"/>
    <sheet name="CshFlw" sheetId="9" r:id="rId15"/>
    <sheet name="BalSht" sheetId="17" r:id="rId16"/>
    <sheet name="BrkEvn" sheetId="44" r:id="rId17"/>
    <sheet name="Ratios" sheetId="45" r:id="rId18"/>
    <sheet name="1YrAtGl" sheetId="30" r:id="rId19"/>
    <sheet name="NSYr1" sheetId="26" r:id="rId20"/>
    <sheet name="1YrCshFlw" sheetId="31" r:id="rId21"/>
    <sheet name="2ndYrCshFlw" sheetId="46" r:id="rId22"/>
    <sheet name="5YrAtGl" sheetId="29" r:id="rId23"/>
    <sheet name="NS5Yr" sheetId="28" r:id="rId24"/>
    <sheet name="About" sheetId="49" state="hidden" r:id="rId25"/>
    <sheet name="License" sheetId="48" r:id="rId26"/>
    <sheet name="Config" sheetId="18" state="veryHidden" r:id="rId27"/>
    <sheet name="DepnSchedule" sheetId="52" state="veryHidden" r:id="rId28"/>
    <sheet name="LoanInvestSchedules" sheetId="53" state="veryHidden" r:id="rId29"/>
  </sheets>
  <externalReferences>
    <externalReference r:id="rId30"/>
  </externalReferences>
  <definedNames>
    <definedName name="_xlnm._FilterDatabase" localSheetId="8" hidden="1">CapEx!$B$29:$B$37</definedName>
    <definedName name="_xlnm._FilterDatabase" localSheetId="12" hidden="1">CapInvest!$B$35:$B$43</definedName>
    <definedName name="cMonthStartup">Config!$F$4</definedName>
    <definedName name="cMonthStartupAbbrev">Config!$F$6</definedName>
    <definedName name="CoName">Setup!$C$7</definedName>
    <definedName name="CreditMultA" localSheetId="2">[1]Config!$F$16</definedName>
    <definedName name="CreditMultA" localSheetId="3">[1]Config!$F$16</definedName>
    <definedName name="CreditMultA" localSheetId="0">[1]Config!$F$16</definedName>
    <definedName name="CreditMultA">Config!$F$16</definedName>
    <definedName name="CreditMultB" localSheetId="2">[1]Config!$F$17</definedName>
    <definedName name="CreditMultB" localSheetId="3">[1]Config!$F$17</definedName>
    <definedName name="CreditMultB" localSheetId="0">[1]Config!$F$17</definedName>
    <definedName name="CreditMultB">Config!$F$17</definedName>
    <definedName name="CreditSales" localSheetId="2">[1]Setup!$C$14</definedName>
    <definedName name="CreditSales" localSheetId="3">[1]Setup!$C$14</definedName>
    <definedName name="CreditSales" localSheetId="0">[1]Setup!$C$14</definedName>
    <definedName name="CreditSales">Setup!$F$18</definedName>
    <definedName name="CreditTerms" localSheetId="2">[1]Setup!$C$16</definedName>
    <definedName name="CreditTerms" localSheetId="3">[1]Setup!$C$16</definedName>
    <definedName name="CreditTerms" localSheetId="0">[1]Setup!$C$16</definedName>
    <definedName name="CreditTerms">Setup!$F$21</definedName>
    <definedName name="cStartDate">Config!$F$8</definedName>
    <definedName name="cYearStartup">Config!$F$2</definedName>
    <definedName name="depnm1">DepnSchedule!$P$5:$P$64</definedName>
    <definedName name="EmpBeneIncrease" localSheetId="2">[1]Setup!$C$22</definedName>
    <definedName name="EmpBeneIncrease" localSheetId="3">[1]Setup!$C$22</definedName>
    <definedName name="EmpBeneIncrease" localSheetId="0">[1]Setup!$C$22</definedName>
    <definedName name="EmpBeneIncrease">Setup!$F$32</definedName>
    <definedName name="EmpBenes" localSheetId="2">[1]Setup!$C$20</definedName>
    <definedName name="EmpBenes" localSheetId="3">[1]Setup!$C$20</definedName>
    <definedName name="EmpBenes" localSheetId="0">[1]Setup!$C$20</definedName>
    <definedName name="EmpBenes">Setup!$F$26</definedName>
    <definedName name="EmpBenesIncrease">Setup!$F$32</definedName>
    <definedName name="IncTaxRate" localSheetId="2">[1]Setup!$C$32</definedName>
    <definedName name="IncTaxRate" localSheetId="3">[1]Setup!$C$32</definedName>
    <definedName name="IncTaxRate" localSheetId="0">[1]Setup!$C$32</definedName>
    <definedName name="IncTaxRate">Setup!$F$46</definedName>
    <definedName name="InterestRate" localSheetId="2">[1]Setup!$C$34</definedName>
    <definedName name="InterestRate" localSheetId="3">[1]Setup!$C$34</definedName>
    <definedName name="InterestRate" localSheetId="0">[1]Setup!$C$34</definedName>
    <definedName name="InterestRate">Setup!$F$49</definedName>
    <definedName name="listdoubleMonths">Config!$A$41:$A$64</definedName>
    <definedName name="listMonths">Config!$A$3:$A$12</definedName>
    <definedName name="listNumProds">Config!$A$16:$A$25</definedName>
    <definedName name="listYears">Config!$B$1:$B$5</definedName>
    <definedName name="LookupMonthsShort">Config!$I$1:$J$12</definedName>
    <definedName name="LookupYears">Config!$L$2:$M$6</definedName>
    <definedName name="MonthsShort" localSheetId="2">[1]Config!$I$1:$I$12</definedName>
    <definedName name="MonthsShort" localSheetId="3">[1]Config!$I$1:$I$12</definedName>
    <definedName name="MonthsShort" localSheetId="0">[1]Config!$I$1:$I$12</definedName>
    <definedName name="MonthsShort">Config!$I$1:$I$12</definedName>
    <definedName name="OS_Type">Config!$A$9</definedName>
    <definedName name="P10COG" localSheetId="2">[1]SalesProj!$D$102</definedName>
    <definedName name="P10COG" localSheetId="3">[1]SalesProj!$D$102</definedName>
    <definedName name="P10COG" localSheetId="0">[1]SalesProj!$D$102</definedName>
    <definedName name="P10COG">SalesProj!$D$102</definedName>
    <definedName name="P10CommRate" localSheetId="2">[1]SalesProj!$D$99</definedName>
    <definedName name="P10CommRate" localSheetId="3">[1]SalesProj!$D$99</definedName>
    <definedName name="P10CommRate" localSheetId="0">[1]SalesProj!$D$99</definedName>
    <definedName name="P10CommRate">SalesProj!$D$99</definedName>
    <definedName name="P10CommSales" localSheetId="2">[1]SalesProj!$C$99</definedName>
    <definedName name="P10CommSales" localSheetId="3">[1]SalesProj!$C$99</definedName>
    <definedName name="P10CommSales" localSheetId="0">[1]SalesProj!$C$99</definedName>
    <definedName name="P10CommSales">SalesProj!$C$99</definedName>
    <definedName name="P10GrowthRate" localSheetId="2">[1]SalesProj!$D$96</definedName>
    <definedName name="P10GrowthRate" localSheetId="3">[1]SalesProj!$D$96</definedName>
    <definedName name="P10GrowthRate" localSheetId="0">[1]SalesProj!$D$96</definedName>
    <definedName name="P10GrowthRate">SalesProj!$D$96</definedName>
    <definedName name="P10PriceGrowthRate">SalesProj!$D$97</definedName>
    <definedName name="P10ReturnRate" localSheetId="2">[1]SalesProj!$D$100</definedName>
    <definedName name="P10ReturnRate" localSheetId="3">[1]SalesProj!$D$100</definedName>
    <definedName name="P10ReturnRate" localSheetId="0">[1]SalesProj!$D$100</definedName>
    <definedName name="P10ReturnRate">SalesProj!$D$100</definedName>
    <definedName name="P1COG" localSheetId="2">[1]SalesProj!$D$12</definedName>
    <definedName name="P1COG" localSheetId="3">[1]SalesProj!$D$12</definedName>
    <definedName name="P1COG" localSheetId="0">[1]SalesProj!$D$12</definedName>
    <definedName name="P1COG">SalesProj!$D$12</definedName>
    <definedName name="P1CommRate" localSheetId="2">[1]SalesProj!$D$9</definedName>
    <definedName name="P1CommRate" localSheetId="3">[1]SalesProj!$D$9</definedName>
    <definedName name="P1CommRate" localSheetId="0">[1]SalesProj!$D$9</definedName>
    <definedName name="P1CommRate">SalesProj!$D$9</definedName>
    <definedName name="P1CommSales" localSheetId="2">[1]SalesProj!$C$9</definedName>
    <definedName name="P1CommSales" localSheetId="3">[1]SalesProj!$C$9</definedName>
    <definedName name="P1CommSales" localSheetId="0">[1]SalesProj!$C$9</definedName>
    <definedName name="P1CommSales">SalesProj!$C$9</definedName>
    <definedName name="P1GrowthRate" localSheetId="2">[1]SalesProj!$D$6</definedName>
    <definedName name="P1GrowthRate" localSheetId="3">[1]SalesProj!$D$6</definedName>
    <definedName name="P1GrowthRate" localSheetId="0">[1]SalesProj!$D$6</definedName>
    <definedName name="P1GrowthRate">SalesProj!$D$6</definedName>
    <definedName name="P1PriceGrowthRate">SalesProj!$D$7</definedName>
    <definedName name="P1ReturnRate" localSheetId="2">[1]SalesProj!$D$10</definedName>
    <definedName name="P1ReturnRate" localSheetId="3">[1]SalesProj!$D$10</definedName>
    <definedName name="P1ReturnRate" localSheetId="0">[1]SalesProj!$D$10</definedName>
    <definedName name="P1ReturnRate">SalesProj!$D$10</definedName>
    <definedName name="P2COG" localSheetId="2">[1]SalesProj!$D$22</definedName>
    <definedName name="P2COG" localSheetId="3">[1]SalesProj!$D$22</definedName>
    <definedName name="P2COG" localSheetId="0">[1]SalesProj!$D$22</definedName>
    <definedName name="P2COG">SalesProj!$D$22</definedName>
    <definedName name="P2CommRate" localSheetId="2">[1]SalesProj!$D$19</definedName>
    <definedName name="P2CommRate" localSheetId="3">[1]SalesProj!$D$19</definedName>
    <definedName name="P2CommRate" localSheetId="0">[1]SalesProj!$D$19</definedName>
    <definedName name="P2CommRate">SalesProj!$D$19</definedName>
    <definedName name="P2CommSales" localSheetId="2">[1]SalesProj!$C$19</definedName>
    <definedName name="P2CommSales" localSheetId="3">[1]SalesProj!$C$19</definedName>
    <definedName name="P2CommSales" localSheetId="0">[1]SalesProj!$C$19</definedName>
    <definedName name="P2CommSales">SalesProj!$C$19</definedName>
    <definedName name="P2GrowthRate" localSheetId="2">[1]SalesProj!$D$16</definedName>
    <definedName name="P2GrowthRate" localSheetId="3">[1]SalesProj!$D$16</definedName>
    <definedName name="P2GrowthRate" localSheetId="0">[1]SalesProj!$D$16</definedName>
    <definedName name="P2GrowthRate">SalesProj!$D$16</definedName>
    <definedName name="P2PriceGrowthRate">SalesProj!$D$17</definedName>
    <definedName name="P2ReturnRate" localSheetId="2">[1]SalesProj!$D$20</definedName>
    <definedName name="P2ReturnRate" localSheetId="3">[1]SalesProj!$D$20</definedName>
    <definedName name="P2ReturnRate" localSheetId="0">[1]SalesProj!$D$20</definedName>
    <definedName name="P2ReturnRate">SalesProj!$D$20</definedName>
    <definedName name="P3COG" localSheetId="2">[1]SalesProj!$D$32</definedName>
    <definedName name="P3COG" localSheetId="3">[1]SalesProj!$D$32</definedName>
    <definedName name="P3COG" localSheetId="0">[1]SalesProj!$D$32</definedName>
    <definedName name="P3COG">SalesProj!$D$32</definedName>
    <definedName name="P3CommRate" localSheetId="2">[1]SalesProj!$D$29</definedName>
    <definedName name="P3CommRate" localSheetId="3">[1]SalesProj!$D$29</definedName>
    <definedName name="P3CommRate" localSheetId="0">[1]SalesProj!$D$29</definedName>
    <definedName name="P3CommRate">SalesProj!$D$29</definedName>
    <definedName name="P3CommSales" localSheetId="2">[1]SalesProj!$C$29</definedName>
    <definedName name="P3CommSales" localSheetId="3">[1]SalesProj!$C$29</definedName>
    <definedName name="P3CommSales" localSheetId="0">[1]SalesProj!$C$29</definedName>
    <definedName name="P3CommSales">SalesProj!$C$29</definedName>
    <definedName name="P3GrowthRate" localSheetId="2">[1]SalesProj!$D$26</definedName>
    <definedName name="P3GrowthRate" localSheetId="3">[1]SalesProj!$D$26</definedName>
    <definedName name="P3GrowthRate" localSheetId="0">[1]SalesProj!$D$26</definedName>
    <definedName name="P3GrowthRate">SalesProj!$D$26</definedName>
    <definedName name="P3PriceGrowthRate">SalesProj!$D$27</definedName>
    <definedName name="P3ReturnRate" localSheetId="2">[1]SalesProj!$D$30</definedName>
    <definedName name="P3ReturnRate" localSheetId="3">[1]SalesProj!$D$30</definedName>
    <definedName name="P3ReturnRate" localSheetId="0">[1]SalesProj!$D$30</definedName>
    <definedName name="P3ReturnRate">SalesProj!$D$30</definedName>
    <definedName name="P4COG" localSheetId="2">[1]SalesProj!$D$42</definedName>
    <definedName name="P4COG" localSheetId="3">[1]SalesProj!$D$42</definedName>
    <definedName name="P4COG" localSheetId="0">[1]SalesProj!$D$42</definedName>
    <definedName name="P4COG">SalesProj!$D$42</definedName>
    <definedName name="P4CommRate" localSheetId="2">[1]SalesProj!$D$39</definedName>
    <definedName name="P4CommRate" localSheetId="3">[1]SalesProj!$D$39</definedName>
    <definedName name="P4CommRate" localSheetId="0">[1]SalesProj!$D$39</definedName>
    <definedName name="P4CommRate">SalesProj!$D$39</definedName>
    <definedName name="P4CommSales" localSheetId="2">[1]SalesProj!$C$39</definedName>
    <definedName name="P4CommSales" localSheetId="3">[1]SalesProj!$C$39</definedName>
    <definedName name="P4CommSales" localSheetId="0">[1]SalesProj!$C$39</definedName>
    <definedName name="P4CommSales">SalesProj!$C$39</definedName>
    <definedName name="P4GrowthRate" localSheetId="2">[1]SalesProj!$D$36</definedName>
    <definedName name="P4GrowthRate" localSheetId="3">[1]SalesProj!$D$36</definedName>
    <definedName name="P4GrowthRate" localSheetId="0">[1]SalesProj!$D$36</definedName>
    <definedName name="P4GrowthRate">SalesProj!$D$36</definedName>
    <definedName name="P4PriceGrowthRate">SalesProj!$D$37</definedName>
    <definedName name="P4ReturnRate" localSheetId="2">[1]SalesProj!$D$40</definedName>
    <definedName name="P4ReturnRate" localSheetId="3">[1]SalesProj!$D$40</definedName>
    <definedName name="P4ReturnRate" localSheetId="0">[1]SalesProj!$D$40</definedName>
    <definedName name="P4ReturnRate">SalesProj!$D$40</definedName>
    <definedName name="P5COG" localSheetId="2">[1]SalesProj!$D$52</definedName>
    <definedName name="P5COG" localSheetId="3">[1]SalesProj!$D$52</definedName>
    <definedName name="P5COG" localSheetId="0">[1]SalesProj!$D$52</definedName>
    <definedName name="P5COG">SalesProj!$D$52</definedName>
    <definedName name="P5CommRate" localSheetId="2">[1]SalesProj!$D$49</definedName>
    <definedName name="P5CommRate" localSheetId="3">[1]SalesProj!$D$49</definedName>
    <definedName name="P5CommRate" localSheetId="0">[1]SalesProj!$D$49</definedName>
    <definedName name="P5CommRate">SalesProj!$D$49</definedName>
    <definedName name="P5CommSales" localSheetId="2">[1]SalesProj!$C$49</definedName>
    <definedName name="P5CommSales" localSheetId="3">[1]SalesProj!$C$49</definedName>
    <definedName name="P5CommSales" localSheetId="0">[1]SalesProj!$C$49</definedName>
    <definedName name="P5CommSales">SalesProj!$C$49</definedName>
    <definedName name="P5GrowthRate" localSheetId="2">[1]SalesProj!$D$46</definedName>
    <definedName name="P5GrowthRate" localSheetId="3">[1]SalesProj!$D$46</definedName>
    <definedName name="P5GrowthRate" localSheetId="0">[1]SalesProj!$D$46</definedName>
    <definedName name="P5GrowthRate">SalesProj!$D$46</definedName>
    <definedName name="P5PriceGrowthRate">SalesProj!$D$47</definedName>
    <definedName name="P5ReturnRate" localSheetId="2">[1]SalesProj!$D$50</definedName>
    <definedName name="P5ReturnRate" localSheetId="3">[1]SalesProj!$D$50</definedName>
    <definedName name="P5ReturnRate" localSheetId="0">[1]SalesProj!$D$50</definedName>
    <definedName name="P5ReturnRate">SalesProj!$D$50</definedName>
    <definedName name="P6COG" localSheetId="2">[1]SalesProj!$D$62</definedName>
    <definedName name="P6COG" localSheetId="3">[1]SalesProj!$D$62</definedName>
    <definedName name="P6COG" localSheetId="0">[1]SalesProj!$D$62</definedName>
    <definedName name="P6COG">SalesProj!$D$62</definedName>
    <definedName name="P6CommRate" localSheetId="2">[1]SalesProj!$D$59</definedName>
    <definedName name="P6CommRate" localSheetId="3">[1]SalesProj!$D$59</definedName>
    <definedName name="P6CommRate" localSheetId="0">[1]SalesProj!$D$59</definedName>
    <definedName name="P6CommRate">SalesProj!$D$59</definedName>
    <definedName name="P6CommSales" localSheetId="2">[1]SalesProj!$C$59</definedName>
    <definedName name="P6CommSales" localSheetId="3">[1]SalesProj!$C$59</definedName>
    <definedName name="P6CommSales" localSheetId="0">[1]SalesProj!$C$59</definedName>
    <definedName name="P6CommSales">SalesProj!$C$59</definedName>
    <definedName name="P6GrowthRate" localSheetId="2">[1]SalesProj!$D$56</definedName>
    <definedName name="P6GrowthRate" localSheetId="3">[1]SalesProj!$D$56</definedName>
    <definedName name="P6GrowthRate" localSheetId="0">[1]SalesProj!$D$56</definedName>
    <definedName name="P6GrowthRate">SalesProj!$D$56</definedName>
    <definedName name="P6PriceGrowthRate">SalesProj!$D$57</definedName>
    <definedName name="P6ReturnRate" localSheetId="2">[1]SalesProj!$D$60</definedName>
    <definedName name="P6ReturnRate" localSheetId="3">[1]SalesProj!$D$60</definedName>
    <definedName name="P6ReturnRate" localSheetId="0">[1]SalesProj!$D$60</definedName>
    <definedName name="P6ReturnRate">SalesProj!$D$60</definedName>
    <definedName name="P7COG" localSheetId="2">[1]SalesProj!$D$72</definedName>
    <definedName name="P7COG" localSheetId="3">[1]SalesProj!$D$72</definedName>
    <definedName name="P7COG" localSheetId="0">[1]SalesProj!$D$72</definedName>
    <definedName name="P7COG">SalesProj!$D$72</definedName>
    <definedName name="P7CommRate" localSheetId="2">[1]SalesProj!$D$69</definedName>
    <definedName name="P7CommRate" localSheetId="3">[1]SalesProj!$D$69</definedName>
    <definedName name="P7CommRate" localSheetId="0">[1]SalesProj!$D$69</definedName>
    <definedName name="P7CommRate">SalesProj!$D$69</definedName>
    <definedName name="P7CommSales" localSheetId="2">[1]SalesProj!$C$69</definedName>
    <definedName name="P7CommSales" localSheetId="3">[1]SalesProj!$C$69</definedName>
    <definedName name="P7CommSales" localSheetId="0">[1]SalesProj!$C$69</definedName>
    <definedName name="P7CommSales">SalesProj!$C$69</definedName>
    <definedName name="P7GrowthRate" localSheetId="2">[1]SalesProj!$D$66</definedName>
    <definedName name="P7GrowthRate" localSheetId="3">[1]SalesProj!$D$66</definedName>
    <definedName name="P7GrowthRate" localSheetId="0">[1]SalesProj!$D$66</definedName>
    <definedName name="P7GrowthRate">SalesProj!$D$66</definedName>
    <definedName name="P7PriceGrowthRate">SalesProj!$D$67</definedName>
    <definedName name="P7ReturnRate" localSheetId="2">[1]SalesProj!$D$70</definedName>
    <definedName name="P7ReturnRate" localSheetId="3">[1]SalesProj!$D$70</definedName>
    <definedName name="P7ReturnRate" localSheetId="0">[1]SalesProj!$D$70</definedName>
    <definedName name="P7ReturnRate">SalesProj!$D$70</definedName>
    <definedName name="P8COG" localSheetId="2">[1]SalesProj!$D$82</definedName>
    <definedName name="P8COG" localSheetId="3">[1]SalesProj!$D$82</definedName>
    <definedName name="P8COG" localSheetId="0">[1]SalesProj!$D$82</definedName>
    <definedName name="P8COG">SalesProj!$D$82</definedName>
    <definedName name="P8CommRate" localSheetId="2">[1]SalesProj!$D$79</definedName>
    <definedName name="P8CommRate" localSheetId="3">[1]SalesProj!$D$79</definedName>
    <definedName name="P8CommRate" localSheetId="0">[1]SalesProj!$D$79</definedName>
    <definedName name="P8CommRate">SalesProj!$D$79</definedName>
    <definedName name="P8CommSales" localSheetId="2">[1]SalesProj!$C$79</definedName>
    <definedName name="P8CommSales" localSheetId="3">[1]SalesProj!$C$79</definedName>
    <definedName name="P8CommSales" localSheetId="0">[1]SalesProj!$C$79</definedName>
    <definedName name="P8CommSales">SalesProj!$C$79</definedName>
    <definedName name="P8GrowthRate" localSheetId="2">[1]SalesProj!$D$76</definedName>
    <definedName name="P8GrowthRate" localSheetId="3">[1]SalesProj!$D$76</definedName>
    <definedName name="P8GrowthRate" localSheetId="0">[1]SalesProj!$D$76</definedName>
    <definedName name="P8GrowthRate">SalesProj!$D$76</definedName>
    <definedName name="P8PriceGrowthRate">SalesProj!$D$77</definedName>
    <definedName name="P8ReturnRate" localSheetId="2">[1]SalesProj!$D$80</definedName>
    <definedName name="P8ReturnRate" localSheetId="3">[1]SalesProj!$D$80</definedName>
    <definedName name="P8ReturnRate" localSheetId="0">[1]SalesProj!$D$80</definedName>
    <definedName name="P8ReturnRate">SalesProj!$D$80</definedName>
    <definedName name="P9COG" localSheetId="2">[1]SalesProj!$D$92</definedName>
    <definedName name="P9COG" localSheetId="3">[1]SalesProj!$D$92</definedName>
    <definedName name="P9COG" localSheetId="0">[1]SalesProj!$D$92</definedName>
    <definedName name="P9COG">SalesProj!$D$92</definedName>
    <definedName name="P9CommRate" localSheetId="2">[1]SalesProj!$D$89</definedName>
    <definedName name="P9CommRate" localSheetId="3">[1]SalesProj!$D$89</definedName>
    <definedName name="P9CommRate" localSheetId="0">[1]SalesProj!$D$89</definedName>
    <definedName name="P9CommRate">SalesProj!$D$89</definedName>
    <definedName name="P9CommSales" localSheetId="2">[1]SalesProj!$C$89</definedName>
    <definedName name="P9CommSales" localSheetId="3">[1]SalesProj!$C$89</definedName>
    <definedName name="P9CommSales" localSheetId="0">[1]SalesProj!$C$89</definedName>
    <definedName name="P9CommSales">SalesProj!$C$89</definedName>
    <definedName name="P9GrowthRate" localSheetId="2">[1]SalesProj!$D$86</definedName>
    <definedName name="P9GrowthRate" localSheetId="3">[1]SalesProj!$D$86</definedName>
    <definedName name="P9GrowthRate" localSheetId="0">[1]SalesProj!$D$86</definedName>
    <definedName name="P9GrowthRate">SalesProj!$D$86</definedName>
    <definedName name="P9PriceGrowthRate">SalesProj!$D$87</definedName>
    <definedName name="P9ReturnRate" localSheetId="2">[1]SalesProj!$D$90</definedName>
    <definedName name="P9ReturnRate" localSheetId="3">[1]SalesProj!$D$90</definedName>
    <definedName name="P9ReturnRate" localSheetId="0">[1]SalesProj!$D$90</definedName>
    <definedName name="P9ReturnRate">SalesProj!$D$90</definedName>
    <definedName name="PayrollTaxes" localSheetId="2">[1]Setup!$C$26</definedName>
    <definedName name="PayrollTaxes" localSheetId="3">[1]Setup!$C$26</definedName>
    <definedName name="PayrollTaxes" localSheetId="0">[1]Setup!$C$26</definedName>
    <definedName name="PayrollTaxes">Setup!$F$38</definedName>
    <definedName name="PlanYears" localSheetId="2">[1]Config!$K$2:$K$6</definedName>
    <definedName name="PlanYears" localSheetId="3">[1]Config!$K$2:$K$6</definedName>
    <definedName name="PlanYears" localSheetId="0">[1]Config!$K$2:$K$6</definedName>
    <definedName name="PlanYears">Config!$L$2:$L$7</definedName>
    <definedName name="_xlnm.Print_Area" localSheetId="24">About!$A$2:$B$15</definedName>
    <definedName name="_xlnm.Print_Area" localSheetId="15">BalSht!$A$1:$AW$44</definedName>
    <definedName name="_xlnm.Print_Area" localSheetId="16">BrkEvn!$B$2:$C$50</definedName>
    <definedName name="_xlnm.Print_Area" localSheetId="8">CapEx!$B$2:$G$73</definedName>
    <definedName name="_xlnm.Print_Area" localSheetId="12">CapInvest!$B$2:$G$46</definedName>
    <definedName name="_xlnm.Print_Area" localSheetId="14">CshFlw!$A$2:$AQ$34</definedName>
    <definedName name="_xlnm.Print_Area" localSheetId="2">'ERASE ME WelcomeMac'!$A$1:$C$14</definedName>
    <definedName name="_xlnm.Print_Area" localSheetId="13">IncSt!$B$2:$O$36,IncSt!$Q$2:$AC$36,IncSt!$AE$2:$AQ$36</definedName>
    <definedName name="_xlnm.Print_Area" localSheetId="7">Inventory!$B$2:$O$85,Inventory!$AE$2:$AQ$85</definedName>
    <definedName name="_xlnm.Print_Area" localSheetId="25">License!$A$1:$C$5</definedName>
    <definedName name="_xlnm.Print_Area" localSheetId="4">MacVsWindows!$A$2:$B$29</definedName>
    <definedName name="_xlnm.Print_Area" localSheetId="10">MktBudj!$B$2:$O$34,MktBudj!$Q$2:$AC$34,MktBudj!$AE$2:$AQ$34</definedName>
    <definedName name="_xlnm.Print_Area" localSheetId="11">ProSvs!$B$2:$G$15</definedName>
    <definedName name="_xlnm.Print_Area" localSheetId="17">Ratios!$B$2:$J$16</definedName>
    <definedName name="_xlnm.Print_Area" localSheetId="6">SalesProj!$B$2:$Q$112,SalesProj!$S$2:$AE$112,SalesProj!$AG$2:$AS$112</definedName>
    <definedName name="_xlnm.Print_Area" localSheetId="5">Setup!$C$2:$F$49</definedName>
    <definedName name="_xlnm.Print_Area" localSheetId="9">StaffBudj!$B$2:$O$56,StaffBudj!$Q$2:$AC$56,StaffBudj!$AE$2:$AQ$56</definedName>
    <definedName name="_xlnm.Print_Area" localSheetId="3">Welcome!$A$1:$C$20</definedName>
    <definedName name="_xlnm.Print_Area" localSheetId="0">WelcomeDemo!$A$1:$C$14</definedName>
    <definedName name="_xlnm.Print_Titles" localSheetId="14">CshFlw!$B:$B</definedName>
    <definedName name="_xlnm.Print_Titles" localSheetId="27">DepnSchedule!$B:$D,DepnSchedule!$2:$4</definedName>
    <definedName name="_xlnm.Print_Titles" localSheetId="13">IncSt!$B:$B</definedName>
    <definedName name="_xlnm.Print_Titles" localSheetId="7">Inventory!$B:$B</definedName>
    <definedName name="_xlnm.Print_Titles" localSheetId="28">LoanInvestSchedules!$B:$C</definedName>
    <definedName name="_xlnm.Print_Titles" localSheetId="10">MktBudj!$B:$B</definedName>
    <definedName name="_xlnm.Print_Titles" localSheetId="6">SalesProj!$B:$B,SalesProj!$1:$3</definedName>
    <definedName name="_xlnm.Print_Titles" localSheetId="9">StaffBudj!$B:$B</definedName>
    <definedName name="PTEmpBenes">Setup!$F$29</definedName>
    <definedName name="SalIncreaseRate" localSheetId="2">[1]Setup!$C$24</definedName>
    <definedName name="SalIncreaseRate" localSheetId="3">[1]Setup!$C$24</definedName>
    <definedName name="SalIncreaseRate" localSheetId="0">[1]Setup!$C$24</definedName>
    <definedName name="SalIncreaseRate">Setup!$F$35</definedName>
    <definedName name="setupMonthStart">Setup!$F$9</definedName>
    <definedName name="setupNumProducts">Setup!$F$15</definedName>
    <definedName name="setupYearStart">Setup!$F$12</definedName>
    <definedName name="StartupCash" localSheetId="2">[1]Setup!$C$30</definedName>
    <definedName name="StartupCash" localSheetId="3">[1]Setup!$C$30</definedName>
    <definedName name="StartupCash" localSheetId="0">[1]Setup!$C$30</definedName>
    <definedName name="StartupCash">Setup!$F$43</definedName>
    <definedName name="WageIncreaseRate">Setup!$F$35</definedName>
    <definedName name="WrkCapQ1" localSheetId="2">[1]Config!$E$22</definedName>
    <definedName name="WrkCapQ1" localSheetId="3">[1]Config!$E$22</definedName>
    <definedName name="WrkCapQ1" localSheetId="0">[1]Config!$E$22</definedName>
    <definedName name="WrkCapQ1">Config!$E$22</definedName>
    <definedName name="WrkCapQ2" localSheetId="2">[1]Config!$E$23</definedName>
    <definedName name="WrkCapQ2" localSheetId="3">[1]Config!$E$23</definedName>
    <definedName name="WrkCapQ2" localSheetId="0">[1]Config!$E$23</definedName>
    <definedName name="WrkCapQ2">Config!$E$23</definedName>
    <definedName name="WrkCapQ3" localSheetId="2">[1]Config!$E$24</definedName>
    <definedName name="WrkCapQ3" localSheetId="3">[1]Config!$E$24</definedName>
    <definedName name="WrkCapQ3" localSheetId="0">[1]Config!$E$24</definedName>
    <definedName name="WrkCapQ3">Config!$E$24</definedName>
    <definedName name="WrkCapQ4" localSheetId="2">[1]Config!$E$25</definedName>
    <definedName name="WrkCapQ4" localSheetId="3">[1]Config!$E$25</definedName>
    <definedName name="WrkCapQ4" localSheetId="0">[1]Config!$E$25</definedName>
    <definedName name="WrkCapQ4">Config!$E$25</definedName>
    <definedName name="WrkCapY2" localSheetId="2">[1]Config!$E$26</definedName>
    <definedName name="WrkCapY2" localSheetId="3">[1]Config!$E$26</definedName>
    <definedName name="WrkCapY2" localSheetId="0">[1]Config!$E$26</definedName>
    <definedName name="WrkCapY2">Config!$E$26</definedName>
    <definedName name="WrkCapY3" localSheetId="2">[1]Config!$E$27</definedName>
    <definedName name="WrkCapY3" localSheetId="3">[1]Config!$E$27</definedName>
    <definedName name="WrkCapY3" localSheetId="0">[1]Config!$E$27</definedName>
    <definedName name="WrkCapY3">Config!$E$27</definedName>
    <definedName name="WrkCapY4" localSheetId="2">[1]Config!$E$28</definedName>
    <definedName name="WrkCapY4" localSheetId="3">[1]Config!$E$28</definedName>
    <definedName name="WrkCapY4" localSheetId="0">[1]Config!$E$28</definedName>
    <definedName name="WrkCapY4">Config!$E$28</definedName>
    <definedName name="WrkCapY5" localSheetId="2">[1]Config!$E$29</definedName>
    <definedName name="WrkCapY5" localSheetId="3">[1]Config!$E$29</definedName>
    <definedName name="WrkCapY5" localSheetId="0">[1]Config!$E$29</definedName>
    <definedName name="WrkCapY5">Config!$E$29</definedName>
    <definedName name="Yr5Mos">DepnSchedule!$BL$4:$BW$4</definedName>
  </definedNames>
  <calcPr calcId="125725"/>
</workbook>
</file>

<file path=xl/calcChain.xml><?xml version="1.0" encoding="utf-8"?>
<calcChain xmlns="http://schemas.openxmlformats.org/spreadsheetml/2006/main">
  <c r="C44" i="1"/>
  <c r="C45"/>
  <c r="C53" s="1"/>
  <c r="C1" i="10"/>
  <c r="I109" i="53"/>
  <c r="H109"/>
  <c r="G109"/>
  <c r="F109"/>
  <c r="E109"/>
  <c r="D109"/>
  <c r="C109"/>
  <c r="B109"/>
  <c r="B101"/>
  <c r="B100"/>
  <c r="B99"/>
  <c r="B98"/>
  <c r="B97"/>
  <c r="B96"/>
  <c r="B95"/>
  <c r="B94"/>
  <c r="B93"/>
  <c r="B92"/>
  <c r="B91"/>
  <c r="B90"/>
  <c r="B89"/>
  <c r="B88"/>
  <c r="B87"/>
  <c r="B86"/>
  <c r="B85"/>
  <c r="B84"/>
  <c r="B83"/>
  <c r="B82"/>
  <c r="B74"/>
  <c r="B73"/>
  <c r="B72"/>
  <c r="B71"/>
  <c r="B70"/>
  <c r="B69"/>
  <c r="B68"/>
  <c r="B67"/>
  <c r="B66"/>
  <c r="B65"/>
  <c r="B64"/>
  <c r="B63"/>
  <c r="B62"/>
  <c r="B61"/>
  <c r="B60"/>
  <c r="B59"/>
  <c r="B58"/>
  <c r="B57"/>
  <c r="B56"/>
  <c r="B55"/>
  <c r="K54"/>
  <c r="J54"/>
  <c r="I54"/>
  <c r="H54"/>
  <c r="G54"/>
  <c r="F54"/>
  <c r="E54"/>
  <c r="D54"/>
  <c r="C54"/>
  <c r="B54"/>
  <c r="H48"/>
  <c r="H74" s="1"/>
  <c r="G48"/>
  <c r="G74" s="1"/>
  <c r="F48"/>
  <c r="F129"/>
  <c r="E48"/>
  <c r="E129" s="1"/>
  <c r="D48"/>
  <c r="J129" s="1"/>
  <c r="C48"/>
  <c r="C129" s="1"/>
  <c r="H47"/>
  <c r="H100" s="1"/>
  <c r="H128" s="1"/>
  <c r="G47"/>
  <c r="G100" s="1"/>
  <c r="G128" s="1"/>
  <c r="F47"/>
  <c r="F73" s="1"/>
  <c r="E47"/>
  <c r="E128" s="1"/>
  <c r="D47"/>
  <c r="J128" s="1"/>
  <c r="C47"/>
  <c r="C128" s="1"/>
  <c r="H46"/>
  <c r="H72" s="1"/>
  <c r="G46"/>
  <c r="G99" s="1"/>
  <c r="G127" s="1"/>
  <c r="F46"/>
  <c r="F127" s="1"/>
  <c r="E46"/>
  <c r="E72" s="1"/>
  <c r="D46"/>
  <c r="J127" s="1"/>
  <c r="C46"/>
  <c r="C99" s="1"/>
  <c r="H45"/>
  <c r="H98" s="1"/>
  <c r="H126" s="1"/>
  <c r="G45"/>
  <c r="G71" s="1"/>
  <c r="F45"/>
  <c r="F71" s="1"/>
  <c r="E45"/>
  <c r="E126" s="1"/>
  <c r="D45"/>
  <c r="J126" s="1"/>
  <c r="C45"/>
  <c r="C98" s="1"/>
  <c r="H44"/>
  <c r="H97" s="1"/>
  <c r="H125" s="1"/>
  <c r="G44"/>
  <c r="G70"/>
  <c r="F44"/>
  <c r="F125" s="1"/>
  <c r="E44"/>
  <c r="E125" s="1"/>
  <c r="D44"/>
  <c r="J125" s="1"/>
  <c r="C44"/>
  <c r="C125" s="1"/>
  <c r="H43"/>
  <c r="H96" s="1"/>
  <c r="H124" s="1"/>
  <c r="G43"/>
  <c r="G96" s="1"/>
  <c r="G124" s="1"/>
  <c r="F43"/>
  <c r="F124" s="1"/>
  <c r="E43"/>
  <c r="E69" s="1"/>
  <c r="D43"/>
  <c r="D69" s="1"/>
  <c r="C43"/>
  <c r="C124" s="1"/>
  <c r="H42"/>
  <c r="H95" s="1"/>
  <c r="H123" s="1"/>
  <c r="G42"/>
  <c r="G68" s="1"/>
  <c r="F42"/>
  <c r="F123" s="1"/>
  <c r="E42"/>
  <c r="E68" s="1"/>
  <c r="D42"/>
  <c r="D95" s="1"/>
  <c r="D123" s="1"/>
  <c r="C42"/>
  <c r="C95" s="1"/>
  <c r="H41"/>
  <c r="H94" s="1"/>
  <c r="H122" s="1"/>
  <c r="G41"/>
  <c r="G94" s="1"/>
  <c r="G122" s="1"/>
  <c r="F41"/>
  <c r="F122" s="1"/>
  <c r="E41"/>
  <c r="E122" s="1"/>
  <c r="D41"/>
  <c r="D67" s="1"/>
  <c r="C41"/>
  <c r="C67" s="1"/>
  <c r="H40"/>
  <c r="H93" s="1"/>
  <c r="H121" s="1"/>
  <c r="G40"/>
  <c r="G93" s="1"/>
  <c r="G121" s="1"/>
  <c r="F40"/>
  <c r="F66" s="1"/>
  <c r="E40"/>
  <c r="E66" s="1"/>
  <c r="D40"/>
  <c r="D93" s="1"/>
  <c r="D121" s="1"/>
  <c r="C40"/>
  <c r="C121" s="1"/>
  <c r="H39"/>
  <c r="H92" s="1"/>
  <c r="H120" s="1"/>
  <c r="G39"/>
  <c r="G92" s="1"/>
  <c r="G120" s="1"/>
  <c r="F39"/>
  <c r="F120" s="1"/>
  <c r="E39"/>
  <c r="E120" s="1"/>
  <c r="D39"/>
  <c r="D92" s="1"/>
  <c r="D120" s="1"/>
  <c r="C39"/>
  <c r="C92" s="1"/>
  <c r="H38"/>
  <c r="H91" s="1"/>
  <c r="H119" s="1"/>
  <c r="G38"/>
  <c r="G91" s="1"/>
  <c r="G119" s="1"/>
  <c r="F38"/>
  <c r="F64" s="1"/>
  <c r="E38"/>
  <c r="E119"/>
  <c r="D38"/>
  <c r="D64" s="1"/>
  <c r="C38"/>
  <c r="C119" s="1"/>
  <c r="H37"/>
  <c r="H90" s="1"/>
  <c r="H118" s="1"/>
  <c r="G37"/>
  <c r="G90" s="1"/>
  <c r="G118" s="1"/>
  <c r="F37"/>
  <c r="F118" s="1"/>
  <c r="E37"/>
  <c r="E118" s="1"/>
  <c r="D37"/>
  <c r="C37"/>
  <c r="C63" s="1"/>
  <c r="H36"/>
  <c r="H62" s="1"/>
  <c r="G36"/>
  <c r="G89" s="1"/>
  <c r="G117" s="1"/>
  <c r="F36"/>
  <c r="F62" s="1"/>
  <c r="E36"/>
  <c r="E62" s="1"/>
  <c r="D36"/>
  <c r="D62" s="1"/>
  <c r="C36"/>
  <c r="C117" s="1"/>
  <c r="H35"/>
  <c r="H88" s="1"/>
  <c r="H116" s="1"/>
  <c r="G35"/>
  <c r="G88" s="1"/>
  <c r="G116" s="1"/>
  <c r="F35"/>
  <c r="F116" s="1"/>
  <c r="E35"/>
  <c r="E116" s="1"/>
  <c r="D35"/>
  <c r="D61" s="1"/>
  <c r="C35"/>
  <c r="C116" s="1"/>
  <c r="H34"/>
  <c r="H87" s="1"/>
  <c r="H115" s="1"/>
  <c r="G34"/>
  <c r="G87" s="1"/>
  <c r="G115" s="1"/>
  <c r="F34"/>
  <c r="F115" s="1"/>
  <c r="E34"/>
  <c r="E60" s="1"/>
  <c r="D34"/>
  <c r="D87" s="1"/>
  <c r="D115" s="1"/>
  <c r="C34"/>
  <c r="C87" s="1"/>
  <c r="H33"/>
  <c r="H86" s="1"/>
  <c r="H114" s="1"/>
  <c r="G33"/>
  <c r="G86" s="1"/>
  <c r="G114" s="1"/>
  <c r="F33"/>
  <c r="F59" s="1"/>
  <c r="E33"/>
  <c r="E59" s="1"/>
  <c r="D33"/>
  <c r="D86" s="1"/>
  <c r="D114" s="1"/>
  <c r="C33"/>
  <c r="C86" s="1"/>
  <c r="H32"/>
  <c r="H85" s="1"/>
  <c r="H113" s="1"/>
  <c r="G32"/>
  <c r="G85" s="1"/>
  <c r="G113" s="1"/>
  <c r="F32"/>
  <c r="F113" s="1"/>
  <c r="E32"/>
  <c r="E113" s="1"/>
  <c r="D32"/>
  <c r="J113" s="1"/>
  <c r="C32"/>
  <c r="C113" s="1"/>
  <c r="H31"/>
  <c r="H57" s="1"/>
  <c r="G31"/>
  <c r="G84" s="1"/>
  <c r="G112" s="1"/>
  <c r="F31"/>
  <c r="F57" s="1"/>
  <c r="E31"/>
  <c r="E112" s="1"/>
  <c r="D31"/>
  <c r="D84" s="1"/>
  <c r="D112" s="1"/>
  <c r="C31"/>
  <c r="C112" s="1"/>
  <c r="H30"/>
  <c r="H56" s="1"/>
  <c r="G30"/>
  <c r="G56" s="1"/>
  <c r="F30"/>
  <c r="F111" s="1"/>
  <c r="E30"/>
  <c r="E56" s="1"/>
  <c r="D30"/>
  <c r="J111" s="1"/>
  <c r="C30"/>
  <c r="C56" s="1"/>
  <c r="H29"/>
  <c r="H82" s="1"/>
  <c r="H110" s="1"/>
  <c r="G29"/>
  <c r="G82" s="1"/>
  <c r="G110" s="1"/>
  <c r="F29"/>
  <c r="F110" s="1"/>
  <c r="E29"/>
  <c r="E110" s="1"/>
  <c r="D29"/>
  <c r="J110" s="1"/>
  <c r="C29"/>
  <c r="C110" s="1"/>
  <c r="H19"/>
  <c r="G19"/>
  <c r="D19"/>
  <c r="I19" s="1"/>
  <c r="C19"/>
  <c r="H18"/>
  <c r="G18"/>
  <c r="D18"/>
  <c r="I18" s="1"/>
  <c r="C18"/>
  <c r="H17"/>
  <c r="G17"/>
  <c r="D17"/>
  <c r="I17" s="1"/>
  <c r="C17"/>
  <c r="H16"/>
  <c r="G16"/>
  <c r="D16"/>
  <c r="I16" s="1"/>
  <c r="C16"/>
  <c r="H15"/>
  <c r="G15"/>
  <c r="D15"/>
  <c r="I15" s="1"/>
  <c r="C15"/>
  <c r="H14"/>
  <c r="G14"/>
  <c r="D14"/>
  <c r="I14" s="1"/>
  <c r="C14"/>
  <c r="H13"/>
  <c r="G13"/>
  <c r="D13"/>
  <c r="I13" s="1"/>
  <c r="C13"/>
  <c r="H12"/>
  <c r="G12"/>
  <c r="D12"/>
  <c r="I12" s="1"/>
  <c r="C12"/>
  <c r="H11"/>
  <c r="G11"/>
  <c r="D11"/>
  <c r="I11" s="1"/>
  <c r="BN11" s="1"/>
  <c r="C11"/>
  <c r="H10"/>
  <c r="G10"/>
  <c r="D10"/>
  <c r="I10" s="1"/>
  <c r="C10"/>
  <c r="H9"/>
  <c r="G9"/>
  <c r="D9"/>
  <c r="I9" s="1"/>
  <c r="C9"/>
  <c r="H8"/>
  <c r="G8"/>
  <c r="D8"/>
  <c r="I8" s="1"/>
  <c r="C8"/>
  <c r="H7"/>
  <c r="G7"/>
  <c r="D7"/>
  <c r="I7" s="1"/>
  <c r="C7"/>
  <c r="H6"/>
  <c r="G6"/>
  <c r="D6"/>
  <c r="I6" s="1"/>
  <c r="C6"/>
  <c r="H5"/>
  <c r="G5"/>
  <c r="D5"/>
  <c r="I5" s="1"/>
  <c r="BN5" s="1"/>
  <c r="C5"/>
  <c r="J64" i="52"/>
  <c r="I64"/>
  <c r="H64"/>
  <c r="F64"/>
  <c r="E64"/>
  <c r="K64" s="1"/>
  <c r="L64" s="1"/>
  <c r="D64"/>
  <c r="J63"/>
  <c r="I63"/>
  <c r="H63"/>
  <c r="F63"/>
  <c r="E63"/>
  <c r="K63" s="1"/>
  <c r="D63"/>
  <c r="J62"/>
  <c r="I62"/>
  <c r="H62"/>
  <c r="F62"/>
  <c r="E62"/>
  <c r="K62" s="1"/>
  <c r="D62"/>
  <c r="J61"/>
  <c r="I61"/>
  <c r="H61"/>
  <c r="F61"/>
  <c r="E61"/>
  <c r="K61"/>
  <c r="L61" s="1"/>
  <c r="D61"/>
  <c r="J60"/>
  <c r="I60"/>
  <c r="H60"/>
  <c r="F60"/>
  <c r="E60"/>
  <c r="K60" s="1"/>
  <c r="L60" s="1"/>
  <c r="D60"/>
  <c r="J59"/>
  <c r="I59"/>
  <c r="H59"/>
  <c r="F59"/>
  <c r="E59"/>
  <c r="K59" s="1"/>
  <c r="L59" s="1"/>
  <c r="D59"/>
  <c r="J58"/>
  <c r="I58"/>
  <c r="H58"/>
  <c r="F58"/>
  <c r="E58"/>
  <c r="K58" s="1"/>
  <c r="L58" s="1"/>
  <c r="D58"/>
  <c r="J57"/>
  <c r="I57"/>
  <c r="H57"/>
  <c r="F57"/>
  <c r="E57"/>
  <c r="K57" s="1"/>
  <c r="L57" s="1"/>
  <c r="D57"/>
  <c r="J56"/>
  <c r="I56"/>
  <c r="H56"/>
  <c r="F56"/>
  <c r="E56"/>
  <c r="K56" s="1"/>
  <c r="D56"/>
  <c r="J55"/>
  <c r="I55"/>
  <c r="H55"/>
  <c r="F55"/>
  <c r="E55"/>
  <c r="K55" s="1"/>
  <c r="D55"/>
  <c r="J54"/>
  <c r="I54"/>
  <c r="G54"/>
  <c r="H54" s="1"/>
  <c r="F54"/>
  <c r="E54"/>
  <c r="K54" s="1"/>
  <c r="D54"/>
  <c r="J53"/>
  <c r="I53"/>
  <c r="G53"/>
  <c r="H53" s="1"/>
  <c r="F53"/>
  <c r="E53"/>
  <c r="D53"/>
  <c r="J52"/>
  <c r="I52"/>
  <c r="G52"/>
  <c r="H52" s="1"/>
  <c r="F52"/>
  <c r="E52"/>
  <c r="K52" s="1"/>
  <c r="D52"/>
  <c r="J51"/>
  <c r="I51"/>
  <c r="G51"/>
  <c r="H51" s="1"/>
  <c r="F51"/>
  <c r="E51"/>
  <c r="K51" s="1"/>
  <c r="D51"/>
  <c r="J50"/>
  <c r="I50"/>
  <c r="G50"/>
  <c r="H50" s="1"/>
  <c r="F50"/>
  <c r="E50"/>
  <c r="K50" s="1"/>
  <c r="D50"/>
  <c r="J49"/>
  <c r="I49"/>
  <c r="G49"/>
  <c r="H49" s="1"/>
  <c r="F49"/>
  <c r="E49"/>
  <c r="D49"/>
  <c r="J48"/>
  <c r="I48"/>
  <c r="G48"/>
  <c r="H48" s="1"/>
  <c r="F48"/>
  <c r="N48" s="1"/>
  <c r="E48"/>
  <c r="K48" s="1"/>
  <c r="D48"/>
  <c r="J47"/>
  <c r="I47"/>
  <c r="G47"/>
  <c r="H47" s="1"/>
  <c r="F47"/>
  <c r="E47"/>
  <c r="D47"/>
  <c r="J46"/>
  <c r="I46"/>
  <c r="G46"/>
  <c r="H46" s="1"/>
  <c r="F46"/>
  <c r="E46"/>
  <c r="K46" s="1"/>
  <c r="D46"/>
  <c r="J45"/>
  <c r="I45"/>
  <c r="G45"/>
  <c r="H45" s="1"/>
  <c r="F45"/>
  <c r="N45" s="1"/>
  <c r="E45"/>
  <c r="D45"/>
  <c r="J44"/>
  <c r="I44"/>
  <c r="G44"/>
  <c r="H44"/>
  <c r="F44"/>
  <c r="E44"/>
  <c r="K44"/>
  <c r="D44"/>
  <c r="J43"/>
  <c r="I43"/>
  <c r="G43"/>
  <c r="H43" s="1"/>
  <c r="F43"/>
  <c r="E43"/>
  <c r="D43"/>
  <c r="J42"/>
  <c r="I42"/>
  <c r="G42"/>
  <c r="H42" s="1"/>
  <c r="F42"/>
  <c r="E42"/>
  <c r="K42" s="1"/>
  <c r="D42"/>
  <c r="J41"/>
  <c r="I41"/>
  <c r="G41"/>
  <c r="H41" s="1"/>
  <c r="F41"/>
  <c r="E41"/>
  <c r="K41" s="1"/>
  <c r="D41"/>
  <c r="J40"/>
  <c r="I40"/>
  <c r="G40"/>
  <c r="H40" s="1"/>
  <c r="F40"/>
  <c r="E40"/>
  <c r="K40" s="1"/>
  <c r="D40"/>
  <c r="J39"/>
  <c r="I39"/>
  <c r="G39"/>
  <c r="H39" s="1"/>
  <c r="F39"/>
  <c r="E39"/>
  <c r="D39"/>
  <c r="J38"/>
  <c r="I38"/>
  <c r="G38"/>
  <c r="H38" s="1"/>
  <c r="F38"/>
  <c r="E38"/>
  <c r="K38" s="1"/>
  <c r="D38"/>
  <c r="J37"/>
  <c r="I37"/>
  <c r="G37"/>
  <c r="H37" s="1"/>
  <c r="F37"/>
  <c r="E37"/>
  <c r="K37" s="1"/>
  <c r="D37"/>
  <c r="J36"/>
  <c r="I36"/>
  <c r="G36"/>
  <c r="H36" s="1"/>
  <c r="F36"/>
  <c r="E36"/>
  <c r="K36" s="1"/>
  <c r="D36"/>
  <c r="J35"/>
  <c r="I35"/>
  <c r="G35"/>
  <c r="H35" s="1"/>
  <c r="F35"/>
  <c r="E35"/>
  <c r="D35"/>
  <c r="J34"/>
  <c r="I34"/>
  <c r="G34"/>
  <c r="F34"/>
  <c r="E34"/>
  <c r="K34" s="1"/>
  <c r="D34"/>
  <c r="J33"/>
  <c r="I33"/>
  <c r="G33"/>
  <c r="H33" s="1"/>
  <c r="F33"/>
  <c r="E33"/>
  <c r="N33" s="1"/>
  <c r="D33"/>
  <c r="J32"/>
  <c r="I32"/>
  <c r="G32"/>
  <c r="H32" s="1"/>
  <c r="F32"/>
  <c r="E32"/>
  <c r="N32" s="1"/>
  <c r="D32"/>
  <c r="J31"/>
  <c r="I31"/>
  <c r="G31"/>
  <c r="H31" s="1"/>
  <c r="F31"/>
  <c r="E31"/>
  <c r="K31" s="1"/>
  <c r="D31"/>
  <c r="J30"/>
  <c r="I30"/>
  <c r="G30"/>
  <c r="H30" s="1"/>
  <c r="F30"/>
  <c r="E30"/>
  <c r="D30"/>
  <c r="J29"/>
  <c r="I29"/>
  <c r="G29"/>
  <c r="H29" s="1"/>
  <c r="F29"/>
  <c r="E29"/>
  <c r="K29" s="1"/>
  <c r="L29" s="1"/>
  <c r="D29"/>
  <c r="J28"/>
  <c r="I28"/>
  <c r="G28"/>
  <c r="H28" s="1"/>
  <c r="F28"/>
  <c r="E28"/>
  <c r="K28" s="1"/>
  <c r="L28" s="1"/>
  <c r="D28"/>
  <c r="J27"/>
  <c r="I27"/>
  <c r="G27"/>
  <c r="H27" s="1"/>
  <c r="F27"/>
  <c r="E27"/>
  <c r="K27" s="1"/>
  <c r="D27"/>
  <c r="J26"/>
  <c r="I26"/>
  <c r="G26"/>
  <c r="H26" s="1"/>
  <c r="F26"/>
  <c r="E26"/>
  <c r="D26"/>
  <c r="J25"/>
  <c r="I25"/>
  <c r="G25"/>
  <c r="F25"/>
  <c r="E25"/>
  <c r="K25" s="1"/>
  <c r="D25"/>
  <c r="J24"/>
  <c r="I24"/>
  <c r="G24"/>
  <c r="F24"/>
  <c r="E24"/>
  <c r="D24"/>
  <c r="J23"/>
  <c r="I23"/>
  <c r="G23"/>
  <c r="H23" s="1"/>
  <c r="F23"/>
  <c r="E23"/>
  <c r="K23" s="1"/>
  <c r="D23"/>
  <c r="J22"/>
  <c r="I22"/>
  <c r="G22"/>
  <c r="H22" s="1"/>
  <c r="F22"/>
  <c r="E22"/>
  <c r="D22"/>
  <c r="J21"/>
  <c r="I21"/>
  <c r="G21"/>
  <c r="H21" s="1"/>
  <c r="F21"/>
  <c r="E21"/>
  <c r="D21"/>
  <c r="J20"/>
  <c r="I20"/>
  <c r="G20"/>
  <c r="H20" s="1"/>
  <c r="F20"/>
  <c r="E20"/>
  <c r="K20" s="1"/>
  <c r="D20"/>
  <c r="J19"/>
  <c r="I19"/>
  <c r="G19"/>
  <c r="H19" s="1"/>
  <c r="F19"/>
  <c r="E19"/>
  <c r="D19"/>
  <c r="J18"/>
  <c r="I18"/>
  <c r="G18"/>
  <c r="H18" s="1"/>
  <c r="F18"/>
  <c r="E18"/>
  <c r="K18" s="1"/>
  <c r="D18"/>
  <c r="J17"/>
  <c r="I17"/>
  <c r="G17"/>
  <c r="H17" s="1"/>
  <c r="F17"/>
  <c r="E17"/>
  <c r="D17"/>
  <c r="J16"/>
  <c r="I16"/>
  <c r="G16"/>
  <c r="H16" s="1"/>
  <c r="F16"/>
  <c r="E16"/>
  <c r="D16"/>
  <c r="J15"/>
  <c r="I15"/>
  <c r="G15"/>
  <c r="H15" s="1"/>
  <c r="F15"/>
  <c r="E15"/>
  <c r="D15"/>
  <c r="J14"/>
  <c r="I14"/>
  <c r="G14"/>
  <c r="H14" s="1"/>
  <c r="F14"/>
  <c r="E14"/>
  <c r="K14" s="1"/>
  <c r="D14"/>
  <c r="J13"/>
  <c r="I13"/>
  <c r="G13"/>
  <c r="H13" s="1"/>
  <c r="F13"/>
  <c r="E13"/>
  <c r="K13" s="1"/>
  <c r="D13"/>
  <c r="J12"/>
  <c r="I12"/>
  <c r="G12"/>
  <c r="H12" s="1"/>
  <c r="F12"/>
  <c r="E12"/>
  <c r="D12"/>
  <c r="J11"/>
  <c r="I11"/>
  <c r="G11"/>
  <c r="H11" s="1"/>
  <c r="F11"/>
  <c r="E11"/>
  <c r="D11"/>
  <c r="J10"/>
  <c r="I10"/>
  <c r="G10"/>
  <c r="H10" s="1"/>
  <c r="F10"/>
  <c r="E10"/>
  <c r="D10"/>
  <c r="J9"/>
  <c r="I9"/>
  <c r="G9"/>
  <c r="H9" s="1"/>
  <c r="F9"/>
  <c r="E9"/>
  <c r="K9" s="1"/>
  <c r="D9"/>
  <c r="J8"/>
  <c r="I8"/>
  <c r="G8"/>
  <c r="F8"/>
  <c r="E8"/>
  <c r="K8" s="1"/>
  <c r="D8"/>
  <c r="J7"/>
  <c r="I7"/>
  <c r="G7"/>
  <c r="H7" s="1"/>
  <c r="F7"/>
  <c r="E7"/>
  <c r="D7"/>
  <c r="J6"/>
  <c r="I6"/>
  <c r="G6"/>
  <c r="F6"/>
  <c r="E6"/>
  <c r="K6" s="1"/>
  <c r="D6"/>
  <c r="J5"/>
  <c r="I5"/>
  <c r="G5"/>
  <c r="H5" s="1"/>
  <c r="F5"/>
  <c r="E5"/>
  <c r="D5"/>
  <c r="E17" i="18"/>
  <c r="E16" s="1"/>
  <c r="F16" s="1"/>
  <c r="F4"/>
  <c r="L2"/>
  <c r="L3" s="1"/>
  <c r="L4" s="1"/>
  <c r="L5" s="1"/>
  <c r="L6" s="1"/>
  <c r="L7" s="1"/>
  <c r="F2"/>
  <c r="AR4" i="17"/>
  <c r="AL4"/>
  <c r="AF4"/>
  <c r="Z4"/>
  <c r="T4"/>
  <c r="N4"/>
  <c r="H4"/>
  <c r="B4"/>
  <c r="C31" i="9"/>
  <c r="D26"/>
  <c r="E26" s="1"/>
  <c r="D25"/>
  <c r="D24"/>
  <c r="AO15"/>
  <c r="AI15"/>
  <c r="AC15"/>
  <c r="O15"/>
  <c r="D32" i="6"/>
  <c r="D31"/>
  <c r="D29"/>
  <c r="E29" s="1"/>
  <c r="D28"/>
  <c r="D27"/>
  <c r="D26"/>
  <c r="D25"/>
  <c r="D24"/>
  <c r="D23"/>
  <c r="D21"/>
  <c r="D20"/>
  <c r="D19"/>
  <c r="C44" i="40"/>
  <c r="C21"/>
  <c r="C13" i="22"/>
  <c r="C15" s="1"/>
  <c r="D12"/>
  <c r="E12"/>
  <c r="F12" s="1"/>
  <c r="G12" s="1"/>
  <c r="D11"/>
  <c r="E11" s="1"/>
  <c r="F11" s="1"/>
  <c r="G11" s="1"/>
  <c r="D10"/>
  <c r="E10" s="1"/>
  <c r="F10"/>
  <c r="G10" s="1"/>
  <c r="D9"/>
  <c r="E9"/>
  <c r="F9" s="1"/>
  <c r="G9" s="1"/>
  <c r="D8"/>
  <c r="E8" s="1"/>
  <c r="F8" s="1"/>
  <c r="G8" s="1"/>
  <c r="D7"/>
  <c r="D6"/>
  <c r="E6"/>
  <c r="F6" s="1"/>
  <c r="G6" s="1"/>
  <c r="C34" i="10"/>
  <c r="C18" i="6" s="1"/>
  <c r="D33" i="10"/>
  <c r="E33"/>
  <c r="D32"/>
  <c r="E32" s="1"/>
  <c r="F32" s="1"/>
  <c r="D31"/>
  <c r="E31" s="1"/>
  <c r="D29"/>
  <c r="E29" s="1"/>
  <c r="F29" s="1"/>
  <c r="G29" s="1"/>
  <c r="D28"/>
  <c r="E28" s="1"/>
  <c r="F28" s="1"/>
  <c r="D27"/>
  <c r="D26"/>
  <c r="E26" s="1"/>
  <c r="F26" s="1"/>
  <c r="G26" s="1"/>
  <c r="D23"/>
  <c r="D21"/>
  <c r="E21" s="1"/>
  <c r="D20"/>
  <c r="E20" s="1"/>
  <c r="F20" s="1"/>
  <c r="G20" s="1"/>
  <c r="D19"/>
  <c r="E19" s="1"/>
  <c r="F19" s="1"/>
  <c r="G19" s="1"/>
  <c r="D18"/>
  <c r="E18"/>
  <c r="F18" s="1"/>
  <c r="D17"/>
  <c r="E17"/>
  <c r="F17" s="1"/>
  <c r="D16"/>
  <c r="E16"/>
  <c r="D15"/>
  <c r="E15" s="1"/>
  <c r="F15"/>
  <c r="G15" s="1"/>
  <c r="H15" s="1"/>
  <c r="I15" s="1"/>
  <c r="D13"/>
  <c r="E13" s="1"/>
  <c r="D12"/>
  <c r="E12" s="1"/>
  <c r="F12" s="1"/>
  <c r="D11"/>
  <c r="E11" s="1"/>
  <c r="F11" s="1"/>
  <c r="D10"/>
  <c r="E10" s="1"/>
  <c r="F10" s="1"/>
  <c r="E9"/>
  <c r="F9" s="1"/>
  <c r="G9" s="1"/>
  <c r="H9"/>
  <c r="I9" s="1"/>
  <c r="J9" s="1"/>
  <c r="K9" s="1"/>
  <c r="D8"/>
  <c r="E8"/>
  <c r="F8" s="1"/>
  <c r="G8" s="1"/>
  <c r="H8" s="1"/>
  <c r="D7"/>
  <c r="E7"/>
  <c r="F7" s="1"/>
  <c r="G7" s="1"/>
  <c r="H7" s="1"/>
  <c r="D6"/>
  <c r="E6"/>
  <c r="F6" s="1"/>
  <c r="D5"/>
  <c r="E5"/>
  <c r="F5" s="1"/>
  <c r="G5" s="1"/>
  <c r="H5" s="1"/>
  <c r="C52" i="1"/>
  <c r="C51"/>
  <c r="C46"/>
  <c r="D43"/>
  <c r="E43"/>
  <c r="F43" s="1"/>
  <c r="G43" s="1"/>
  <c r="H43" s="1"/>
  <c r="I43" s="1"/>
  <c r="J43" s="1"/>
  <c r="K43" s="1"/>
  <c r="L43" s="1"/>
  <c r="M43" s="1"/>
  <c r="N43" s="1"/>
  <c r="Q43" s="1"/>
  <c r="R43" s="1"/>
  <c r="S43" s="1"/>
  <c r="T43" s="1"/>
  <c r="U43" s="1"/>
  <c r="V43" s="1"/>
  <c r="W43" s="1"/>
  <c r="X43" s="1"/>
  <c r="Y43" s="1"/>
  <c r="Z43" s="1"/>
  <c r="AA43" s="1"/>
  <c r="AB43" s="1"/>
  <c r="AE43" s="1"/>
  <c r="AF43" s="1"/>
  <c r="AG43" s="1"/>
  <c r="AH43" s="1"/>
  <c r="AK43" s="1"/>
  <c r="AL43" s="1"/>
  <c r="AM43" s="1"/>
  <c r="AN43" s="1"/>
  <c r="AQ43" s="1"/>
  <c r="D42"/>
  <c r="E42" s="1"/>
  <c r="D41"/>
  <c r="C37"/>
  <c r="C36"/>
  <c r="D35"/>
  <c r="D34"/>
  <c r="C30"/>
  <c r="C29"/>
  <c r="D28"/>
  <c r="D27"/>
  <c r="D29" s="1"/>
  <c r="C23"/>
  <c r="C22"/>
  <c r="D21"/>
  <c r="D20"/>
  <c r="C16"/>
  <c r="C15"/>
  <c r="D14"/>
  <c r="D13"/>
  <c r="C9"/>
  <c r="C8"/>
  <c r="D7"/>
  <c r="D6"/>
  <c r="C83" i="39"/>
  <c r="B77"/>
  <c r="C75"/>
  <c r="B69"/>
  <c r="C67"/>
  <c r="B61"/>
  <c r="C59"/>
  <c r="B53"/>
  <c r="C51"/>
  <c r="B45"/>
  <c r="C43"/>
  <c r="B37"/>
  <c r="C35"/>
  <c r="B29"/>
  <c r="C27"/>
  <c r="B21"/>
  <c r="C19"/>
  <c r="B13"/>
  <c r="C11"/>
  <c r="B5"/>
  <c r="E106" i="11"/>
  <c r="E98"/>
  <c r="F97"/>
  <c r="G97"/>
  <c r="H97"/>
  <c r="I97" s="1"/>
  <c r="J97" s="1"/>
  <c r="K97"/>
  <c r="L97" s="1"/>
  <c r="M97" s="1"/>
  <c r="N97" s="1"/>
  <c r="O97" s="1"/>
  <c r="P97" s="1"/>
  <c r="S97" s="1"/>
  <c r="T97" s="1"/>
  <c r="U97" s="1"/>
  <c r="V97" s="1"/>
  <c r="W97" s="1"/>
  <c r="X97" s="1"/>
  <c r="Y97" s="1"/>
  <c r="Z97" s="1"/>
  <c r="AA97" s="1"/>
  <c r="AB97" s="1"/>
  <c r="AC97" s="1"/>
  <c r="AD97" s="1"/>
  <c r="AG97" s="1"/>
  <c r="AH97" s="1"/>
  <c r="AI97" s="1"/>
  <c r="AJ97" s="1"/>
  <c r="AM97" s="1"/>
  <c r="AN97" s="1"/>
  <c r="AO97" s="1"/>
  <c r="AP97" s="1"/>
  <c r="AS97" s="1"/>
  <c r="F96"/>
  <c r="G96" s="1"/>
  <c r="E88"/>
  <c r="F87"/>
  <c r="G87"/>
  <c r="H87" s="1"/>
  <c r="I87" s="1"/>
  <c r="J87" s="1"/>
  <c r="K87" s="1"/>
  <c r="L87" s="1"/>
  <c r="M87" s="1"/>
  <c r="N87" s="1"/>
  <c r="O87" s="1"/>
  <c r="P87" s="1"/>
  <c r="S87" s="1"/>
  <c r="T87" s="1"/>
  <c r="U87" s="1"/>
  <c r="V87" s="1"/>
  <c r="W87" s="1"/>
  <c r="X87" s="1"/>
  <c r="Y87" s="1"/>
  <c r="Z87" s="1"/>
  <c r="AA87" s="1"/>
  <c r="AB87" s="1"/>
  <c r="AC87" s="1"/>
  <c r="AD87" s="1"/>
  <c r="AG87" s="1"/>
  <c r="AH87" s="1"/>
  <c r="AI87" s="1"/>
  <c r="AJ87" s="1"/>
  <c r="AM87" s="1"/>
  <c r="AN87" s="1"/>
  <c r="AO87" s="1"/>
  <c r="AP87" s="1"/>
  <c r="AS87" s="1"/>
  <c r="F86"/>
  <c r="E78"/>
  <c r="E82"/>
  <c r="F77"/>
  <c r="G77" s="1"/>
  <c r="H77"/>
  <c r="I77" s="1"/>
  <c r="J77" s="1"/>
  <c r="K77" s="1"/>
  <c r="L77" s="1"/>
  <c r="M77" s="1"/>
  <c r="N77" s="1"/>
  <c r="O77" s="1"/>
  <c r="P77" s="1"/>
  <c r="S77" s="1"/>
  <c r="T77" s="1"/>
  <c r="U77" s="1"/>
  <c r="V77" s="1"/>
  <c r="W77" s="1"/>
  <c r="X77" s="1"/>
  <c r="Y77" s="1"/>
  <c r="Z77" s="1"/>
  <c r="AA77" s="1"/>
  <c r="AB77" s="1"/>
  <c r="AC77" s="1"/>
  <c r="AD77" s="1"/>
  <c r="AG77" s="1"/>
  <c r="AH77" s="1"/>
  <c r="AI77" s="1"/>
  <c r="AJ77" s="1"/>
  <c r="AM77" s="1"/>
  <c r="AN77" s="1"/>
  <c r="AO77" s="1"/>
  <c r="AP77" s="1"/>
  <c r="AS77" s="1"/>
  <c r="F76"/>
  <c r="E68"/>
  <c r="F67"/>
  <c r="G67"/>
  <c r="H67" s="1"/>
  <c r="I67" s="1"/>
  <c r="J67"/>
  <c r="K67" s="1"/>
  <c r="L67" s="1"/>
  <c r="M67"/>
  <c r="N67" s="1"/>
  <c r="O67" s="1"/>
  <c r="P67" s="1"/>
  <c r="S67" s="1"/>
  <c r="T67" s="1"/>
  <c r="U67" s="1"/>
  <c r="V67" s="1"/>
  <c r="W67" s="1"/>
  <c r="X67" s="1"/>
  <c r="Y67" s="1"/>
  <c r="Z67" s="1"/>
  <c r="AA67" s="1"/>
  <c r="AB67" s="1"/>
  <c r="AC67" s="1"/>
  <c r="AD67" s="1"/>
  <c r="AG67" s="1"/>
  <c r="AH67" s="1"/>
  <c r="AI67" s="1"/>
  <c r="AJ67" s="1"/>
  <c r="AM67" s="1"/>
  <c r="AN67" s="1"/>
  <c r="AO67" s="1"/>
  <c r="AP67" s="1"/>
  <c r="AS67" s="1"/>
  <c r="F66"/>
  <c r="E58"/>
  <c r="E59"/>
  <c r="F57"/>
  <c r="G57" s="1"/>
  <c r="H57" s="1"/>
  <c r="I57" s="1"/>
  <c r="J57" s="1"/>
  <c r="K57" s="1"/>
  <c r="L57" s="1"/>
  <c r="M57" s="1"/>
  <c r="N57" s="1"/>
  <c r="O57" s="1"/>
  <c r="P57" s="1"/>
  <c r="S57" s="1"/>
  <c r="T57" s="1"/>
  <c r="U57" s="1"/>
  <c r="V57" s="1"/>
  <c r="W57" s="1"/>
  <c r="X57" s="1"/>
  <c r="Y57" s="1"/>
  <c r="Z57" s="1"/>
  <c r="AA57" s="1"/>
  <c r="AB57" s="1"/>
  <c r="AC57" s="1"/>
  <c r="AD57" s="1"/>
  <c r="AG57" s="1"/>
  <c r="AH57" s="1"/>
  <c r="AI57" s="1"/>
  <c r="AJ57" s="1"/>
  <c r="AM57" s="1"/>
  <c r="AN57" s="1"/>
  <c r="AO57" s="1"/>
  <c r="AP57" s="1"/>
  <c r="AS57" s="1"/>
  <c r="F56"/>
  <c r="E48"/>
  <c r="E49" s="1"/>
  <c r="F47"/>
  <c r="G47" s="1"/>
  <c r="H47" s="1"/>
  <c r="I47"/>
  <c r="J47" s="1"/>
  <c r="K47" s="1"/>
  <c r="L47"/>
  <c r="M47" s="1"/>
  <c r="N47" s="1"/>
  <c r="O47" s="1"/>
  <c r="P47" s="1"/>
  <c r="S47" s="1"/>
  <c r="T47" s="1"/>
  <c r="U47" s="1"/>
  <c r="V47" s="1"/>
  <c r="W47" s="1"/>
  <c r="X47" s="1"/>
  <c r="Y47" s="1"/>
  <c r="Z47" s="1"/>
  <c r="AA47" s="1"/>
  <c r="AB47" s="1"/>
  <c r="AC47" s="1"/>
  <c r="AD47" s="1"/>
  <c r="AG47" s="1"/>
  <c r="AH47" s="1"/>
  <c r="AI47" s="1"/>
  <c r="AJ47" s="1"/>
  <c r="AM47" s="1"/>
  <c r="AN47" s="1"/>
  <c r="AO47" s="1"/>
  <c r="AP47" s="1"/>
  <c r="AS47" s="1"/>
  <c r="F46"/>
  <c r="E38"/>
  <c r="E42" s="1"/>
  <c r="C30" i="39" s="1"/>
  <c r="F37" i="11"/>
  <c r="G37"/>
  <c r="H37" s="1"/>
  <c r="I37" s="1"/>
  <c r="J37" s="1"/>
  <c r="K37" s="1"/>
  <c r="L37" s="1"/>
  <c r="M37" s="1"/>
  <c r="N37" s="1"/>
  <c r="O37" s="1"/>
  <c r="P37" s="1"/>
  <c r="S37" s="1"/>
  <c r="T37" s="1"/>
  <c r="U37" s="1"/>
  <c r="V37" s="1"/>
  <c r="W37" s="1"/>
  <c r="X37" s="1"/>
  <c r="Y37" s="1"/>
  <c r="Z37" s="1"/>
  <c r="AA37" s="1"/>
  <c r="AB37" s="1"/>
  <c r="AC37" s="1"/>
  <c r="AD37" s="1"/>
  <c r="AG37" s="1"/>
  <c r="AH37" s="1"/>
  <c r="AI37" s="1"/>
  <c r="AJ37" s="1"/>
  <c r="AM37" s="1"/>
  <c r="AN37" s="1"/>
  <c r="AO37" s="1"/>
  <c r="AP37" s="1"/>
  <c r="AS37" s="1"/>
  <c r="F36"/>
  <c r="E28"/>
  <c r="F27"/>
  <c r="G27" s="1"/>
  <c r="H27" s="1"/>
  <c r="I27"/>
  <c r="J27" s="1"/>
  <c r="K27" s="1"/>
  <c r="L27"/>
  <c r="M27" s="1"/>
  <c r="N27" s="1"/>
  <c r="O27" s="1"/>
  <c r="P27" s="1"/>
  <c r="S27" s="1"/>
  <c r="T27" s="1"/>
  <c r="U27" s="1"/>
  <c r="V27" s="1"/>
  <c r="W27" s="1"/>
  <c r="X27" s="1"/>
  <c r="Y27" s="1"/>
  <c r="Z27" s="1"/>
  <c r="AA27" s="1"/>
  <c r="AB27" s="1"/>
  <c r="AC27" s="1"/>
  <c r="AD27" s="1"/>
  <c r="AG27" s="1"/>
  <c r="AH27" s="1"/>
  <c r="AI27" s="1"/>
  <c r="AJ27" s="1"/>
  <c r="AM27" s="1"/>
  <c r="AN27" s="1"/>
  <c r="AO27" s="1"/>
  <c r="AP27" s="1"/>
  <c r="AS27" s="1"/>
  <c r="F26"/>
  <c r="E18"/>
  <c r="F17"/>
  <c r="G17" s="1"/>
  <c r="H17"/>
  <c r="I17" s="1"/>
  <c r="J17" s="1"/>
  <c r="K17" s="1"/>
  <c r="L17" s="1"/>
  <c r="M17" s="1"/>
  <c r="N17" s="1"/>
  <c r="O17" s="1"/>
  <c r="P17" s="1"/>
  <c r="S17" s="1"/>
  <c r="T17" s="1"/>
  <c r="U17" s="1"/>
  <c r="V17" s="1"/>
  <c r="W17" s="1"/>
  <c r="X17" s="1"/>
  <c r="Y17" s="1"/>
  <c r="Z17" s="1"/>
  <c r="AA17" s="1"/>
  <c r="AB17" s="1"/>
  <c r="AC17" s="1"/>
  <c r="AD17" s="1"/>
  <c r="AG17" s="1"/>
  <c r="AH17" s="1"/>
  <c r="AI17" s="1"/>
  <c r="AJ17" s="1"/>
  <c r="AM17" s="1"/>
  <c r="AN17" s="1"/>
  <c r="AO17" s="1"/>
  <c r="AP17" s="1"/>
  <c r="AS17" s="1"/>
  <c r="F16"/>
  <c r="G16" s="1"/>
  <c r="E8"/>
  <c r="E12" s="1"/>
  <c r="F7"/>
  <c r="F6"/>
  <c r="E35" i="1"/>
  <c r="F35" s="1"/>
  <c r="G35" s="1"/>
  <c r="H35"/>
  <c r="I35" s="1"/>
  <c r="J35" s="1"/>
  <c r="K35"/>
  <c r="L35" s="1"/>
  <c r="M35" s="1"/>
  <c r="N35" s="1"/>
  <c r="E21"/>
  <c r="F21" s="1"/>
  <c r="G21" s="1"/>
  <c r="H21"/>
  <c r="I21" s="1"/>
  <c r="J21" s="1"/>
  <c r="K21" s="1"/>
  <c r="E7"/>
  <c r="F7"/>
  <c r="G7" s="1"/>
  <c r="H7" s="1"/>
  <c r="I7"/>
  <c r="J7" s="1"/>
  <c r="K7" s="1"/>
  <c r="L7"/>
  <c r="M7" s="1"/>
  <c r="N7" s="1"/>
  <c r="Q7" s="1"/>
  <c r="R7" s="1"/>
  <c r="S7" s="1"/>
  <c r="T7" s="1"/>
  <c r="U7" s="1"/>
  <c r="V7" s="1"/>
  <c r="W7" s="1"/>
  <c r="X7" s="1"/>
  <c r="Y7" s="1"/>
  <c r="Z7" s="1"/>
  <c r="D36"/>
  <c r="E28"/>
  <c r="F28"/>
  <c r="G28" s="1"/>
  <c r="H28" s="1"/>
  <c r="I28"/>
  <c r="J28" s="1"/>
  <c r="K28" s="1"/>
  <c r="L28"/>
  <c r="M28" s="1"/>
  <c r="N28" s="1"/>
  <c r="Q28" s="1"/>
  <c r="R28" s="1"/>
  <c r="E2" i="11"/>
  <c r="N6" i="17" s="1"/>
  <c r="D44" i="1"/>
  <c r="D45" s="1"/>
  <c r="C55" i="53"/>
  <c r="BM28" i="52"/>
  <c r="C82" i="53"/>
  <c r="N13" i="52"/>
  <c r="N10"/>
  <c r="E63" i="53"/>
  <c r="F68"/>
  <c r="I32"/>
  <c r="J32" s="1"/>
  <c r="D58"/>
  <c r="N21" i="52"/>
  <c r="K10"/>
  <c r="E34" i="1"/>
  <c r="E55" i="53"/>
  <c r="F55"/>
  <c r="I30"/>
  <c r="M56" s="1"/>
  <c r="D83"/>
  <c r="D111" s="1"/>
  <c r="C84"/>
  <c r="C97"/>
  <c r="C91"/>
  <c r="N50" i="52"/>
  <c r="N42"/>
  <c r="H101" i="53"/>
  <c r="H129" s="1"/>
  <c r="G65"/>
  <c r="E73"/>
  <c r="E114"/>
  <c r="E111"/>
  <c r="E124"/>
  <c r="F119"/>
  <c r="F121"/>
  <c r="F114"/>
  <c r="D55"/>
  <c r="I33"/>
  <c r="I59" s="1"/>
  <c r="D85"/>
  <c r="D113" s="1"/>
  <c r="I29"/>
  <c r="I82" s="1"/>
  <c r="J114"/>
  <c r="C59"/>
  <c r="C71"/>
  <c r="C114"/>
  <c r="C122"/>
  <c r="C64"/>
  <c r="C74"/>
  <c r="C118"/>
  <c r="C90"/>
  <c r="C126"/>
  <c r="N53" i="52"/>
  <c r="N26"/>
  <c r="N54"/>
  <c r="N38"/>
  <c r="N44"/>
  <c r="K45"/>
  <c r="N46"/>
  <c r="N31"/>
  <c r="K21"/>
  <c r="N23"/>
  <c r="K24"/>
  <c r="K33"/>
  <c r="N18"/>
  <c r="N9"/>
  <c r="E60" i="11"/>
  <c r="E61" s="1"/>
  <c r="E63" s="1"/>
  <c r="F17" i="18"/>
  <c r="H73" i="53"/>
  <c r="H71"/>
  <c r="H84"/>
  <c r="H112" s="1"/>
  <c r="H83"/>
  <c r="H111" s="1"/>
  <c r="H55"/>
  <c r="G98"/>
  <c r="G126" s="1"/>
  <c r="G67"/>
  <c r="G63"/>
  <c r="G60"/>
  <c r="G59"/>
  <c r="F26" i="9"/>
  <c r="G26" s="1"/>
  <c r="H26" s="1"/>
  <c r="I26" s="1"/>
  <c r="J26" s="1"/>
  <c r="K26" s="1"/>
  <c r="L26" s="1"/>
  <c r="M26" s="1"/>
  <c r="N26" s="1"/>
  <c r="E25"/>
  <c r="F25" s="1"/>
  <c r="G25" s="1"/>
  <c r="H25" s="1"/>
  <c r="I25" s="1"/>
  <c r="J25" s="1"/>
  <c r="K25" s="1"/>
  <c r="L25" s="1"/>
  <c r="M25" s="1"/>
  <c r="N25" s="1"/>
  <c r="Q25" s="1"/>
  <c r="E24"/>
  <c r="F24"/>
  <c r="G24" s="1"/>
  <c r="H24" s="1"/>
  <c r="I24" s="1"/>
  <c r="J24" s="1"/>
  <c r="K24" s="1"/>
  <c r="L24" s="1"/>
  <c r="M24" s="1"/>
  <c r="N24" s="1"/>
  <c r="Q24" s="1"/>
  <c r="E32" i="6"/>
  <c r="F32" s="1"/>
  <c r="G32"/>
  <c r="H32"/>
  <c r="I32" s="1"/>
  <c r="J32" s="1"/>
  <c r="K32" s="1"/>
  <c r="L32" s="1"/>
  <c r="M32" s="1"/>
  <c r="N32" s="1"/>
  <c r="Q32" s="1"/>
  <c r="E31"/>
  <c r="F31"/>
  <c r="G31" s="1"/>
  <c r="H31" s="1"/>
  <c r="I31" s="1"/>
  <c r="J31" s="1"/>
  <c r="K31" s="1"/>
  <c r="L31" s="1"/>
  <c r="M31" s="1"/>
  <c r="N31" s="1"/>
  <c r="Q31" s="1"/>
  <c r="F29"/>
  <c r="G29"/>
  <c r="H29" s="1"/>
  <c r="I29"/>
  <c r="J29" s="1"/>
  <c r="K29" s="1"/>
  <c r="L29" s="1"/>
  <c r="M29" s="1"/>
  <c r="N29" s="1"/>
  <c r="Q29" s="1"/>
  <c r="E28"/>
  <c r="F28" s="1"/>
  <c r="G28"/>
  <c r="H28" s="1"/>
  <c r="I28" s="1"/>
  <c r="J28" s="1"/>
  <c r="K28" s="1"/>
  <c r="L28" s="1"/>
  <c r="M28" s="1"/>
  <c r="N28" s="1"/>
  <c r="Q28" s="1"/>
  <c r="E23"/>
  <c r="F23" s="1"/>
  <c r="G23" s="1"/>
  <c r="H23" s="1"/>
  <c r="I23" s="1"/>
  <c r="J23" s="1"/>
  <c r="K23" s="1"/>
  <c r="L23" s="1"/>
  <c r="M23" s="1"/>
  <c r="N23" s="1"/>
  <c r="Q23" s="1"/>
  <c r="E21"/>
  <c r="F21"/>
  <c r="G21" s="1"/>
  <c r="H21" s="1"/>
  <c r="I21" s="1"/>
  <c r="J21" s="1"/>
  <c r="K21" s="1"/>
  <c r="L21" s="1"/>
  <c r="M21" s="1"/>
  <c r="N21" s="1"/>
  <c r="Q21" s="1"/>
  <c r="E20"/>
  <c r="F20" s="1"/>
  <c r="G20"/>
  <c r="H20"/>
  <c r="I20" s="1"/>
  <c r="J20" s="1"/>
  <c r="K20" s="1"/>
  <c r="L20" s="1"/>
  <c r="M20" s="1"/>
  <c r="N20" s="1"/>
  <c r="Q20" s="1"/>
  <c r="E19"/>
  <c r="F19"/>
  <c r="G19" s="1"/>
  <c r="H19" s="1"/>
  <c r="I19" s="1"/>
  <c r="J19" s="1"/>
  <c r="K19" s="1"/>
  <c r="L19" s="1"/>
  <c r="M19" s="1"/>
  <c r="N19" s="1"/>
  <c r="Q19" s="1"/>
  <c r="D13" i="22"/>
  <c r="D15" s="1"/>
  <c r="F33" i="10"/>
  <c r="G33" s="1"/>
  <c r="H33" s="1"/>
  <c r="I33" s="1"/>
  <c r="J33" s="1"/>
  <c r="K33" s="1"/>
  <c r="L33" s="1"/>
  <c r="M33" s="1"/>
  <c r="N33" s="1"/>
  <c r="G28"/>
  <c r="H28"/>
  <c r="I28"/>
  <c r="J28" s="1"/>
  <c r="K28" s="1"/>
  <c r="L28" s="1"/>
  <c r="M28" s="1"/>
  <c r="N28" s="1"/>
  <c r="Q28" s="1"/>
  <c r="E23"/>
  <c r="F23"/>
  <c r="G23" s="1"/>
  <c r="F21"/>
  <c r="G21"/>
  <c r="H21"/>
  <c r="I21" s="1"/>
  <c r="J21" s="1"/>
  <c r="K21" s="1"/>
  <c r="L21" s="1"/>
  <c r="M21" s="1"/>
  <c r="N21" s="1"/>
  <c r="Q21" s="1"/>
  <c r="R19"/>
  <c r="S19" s="1"/>
  <c r="T19" s="1"/>
  <c r="U19" s="1"/>
  <c r="V19" s="1"/>
  <c r="W19" s="1"/>
  <c r="X19" s="1"/>
  <c r="Y19" s="1"/>
  <c r="Z19" s="1"/>
  <c r="AA19" s="1"/>
  <c r="AB19" s="1"/>
  <c r="G18"/>
  <c r="H18" s="1"/>
  <c r="I18" s="1"/>
  <c r="J18" s="1"/>
  <c r="K18" s="1"/>
  <c r="L18" s="1"/>
  <c r="M18" s="1"/>
  <c r="N18" s="1"/>
  <c r="Q18" s="1"/>
  <c r="G17"/>
  <c r="H17" s="1"/>
  <c r="I17" s="1"/>
  <c r="J17" s="1"/>
  <c r="K17" s="1"/>
  <c r="L17" s="1"/>
  <c r="M17" s="1"/>
  <c r="N17" s="1"/>
  <c r="Q17" s="1"/>
  <c r="F16"/>
  <c r="G16" s="1"/>
  <c r="H16" s="1"/>
  <c r="I16" s="1"/>
  <c r="J16" s="1"/>
  <c r="K16" s="1"/>
  <c r="L16" s="1"/>
  <c r="M16" s="1"/>
  <c r="N16" s="1"/>
  <c r="F13"/>
  <c r="G13"/>
  <c r="H13"/>
  <c r="I13" s="1"/>
  <c r="J13" s="1"/>
  <c r="K13" s="1"/>
  <c r="L13" s="1"/>
  <c r="M13" s="1"/>
  <c r="N13" s="1"/>
  <c r="G12"/>
  <c r="H12"/>
  <c r="I12"/>
  <c r="J12" s="1"/>
  <c r="K12" s="1"/>
  <c r="L12" s="1"/>
  <c r="M12" s="1"/>
  <c r="N12" s="1"/>
  <c r="Q12" s="1"/>
  <c r="G11"/>
  <c r="H11"/>
  <c r="I11"/>
  <c r="J11" s="1"/>
  <c r="K11" s="1"/>
  <c r="L11" s="1"/>
  <c r="M11" s="1"/>
  <c r="N11" s="1"/>
  <c r="Q11" s="1"/>
  <c r="G10"/>
  <c r="H10"/>
  <c r="I10"/>
  <c r="J10" s="1"/>
  <c r="K10" s="1"/>
  <c r="L10" s="1"/>
  <c r="M10" s="1"/>
  <c r="N10" s="1"/>
  <c r="Q10" s="1"/>
  <c r="G6"/>
  <c r="H6"/>
  <c r="I6"/>
  <c r="J6" s="1"/>
  <c r="K6" s="1"/>
  <c r="L6" s="1"/>
  <c r="M6" s="1"/>
  <c r="N6" s="1"/>
  <c r="Q6" s="1"/>
  <c r="D34"/>
  <c r="D18" i="6"/>
  <c r="D37" i="1"/>
  <c r="D30"/>
  <c r="D31" s="1"/>
  <c r="E27"/>
  <c r="E70" i="53"/>
  <c r="E74"/>
  <c r="E57"/>
  <c r="E58"/>
  <c r="E67"/>
  <c r="E71"/>
  <c r="E115"/>
  <c r="E121"/>
  <c r="E123"/>
  <c r="E64"/>
  <c r="E127"/>
  <c r="E117"/>
  <c r="E65"/>
  <c r="F67"/>
  <c r="F69"/>
  <c r="F126"/>
  <c r="F56"/>
  <c r="F58"/>
  <c r="F60"/>
  <c r="F61"/>
  <c r="F70"/>
  <c r="F72"/>
  <c r="F74"/>
  <c r="F112"/>
  <c r="F117"/>
  <c r="F128"/>
  <c r="F63"/>
  <c r="F65"/>
  <c r="K37"/>
  <c r="K63" s="1"/>
  <c r="K29"/>
  <c r="K55" s="1"/>
  <c r="D60"/>
  <c r="D63"/>
  <c r="D65"/>
  <c r="D72"/>
  <c r="D94"/>
  <c r="D122" s="1"/>
  <c r="J117"/>
  <c r="K31"/>
  <c r="K57" s="1"/>
  <c r="K32"/>
  <c r="K58" s="1"/>
  <c r="I34"/>
  <c r="N60" s="1"/>
  <c r="I35"/>
  <c r="I61" s="1"/>
  <c r="I36"/>
  <c r="J36" s="1"/>
  <c r="I37"/>
  <c r="I63"/>
  <c r="I38"/>
  <c r="N64" s="1"/>
  <c r="I39"/>
  <c r="I65" s="1"/>
  <c r="I40"/>
  <c r="I93" s="1"/>
  <c r="I41"/>
  <c r="M67" s="1"/>
  <c r="I42"/>
  <c r="M68" s="1"/>
  <c r="I43"/>
  <c r="J43" s="1"/>
  <c r="I44"/>
  <c r="I70" s="1"/>
  <c r="I45"/>
  <c r="N71" s="1"/>
  <c r="I46"/>
  <c r="M72" s="1"/>
  <c r="I47"/>
  <c r="J47" s="1"/>
  <c r="I48"/>
  <c r="I101" s="1"/>
  <c r="D56"/>
  <c r="D68"/>
  <c r="D73"/>
  <c r="D90"/>
  <c r="D118" s="1"/>
  <c r="D91"/>
  <c r="D119" s="1"/>
  <c r="D96"/>
  <c r="D124" s="1"/>
  <c r="D99"/>
  <c r="D127" s="1"/>
  <c r="D101"/>
  <c r="D129" s="1"/>
  <c r="J118"/>
  <c r="J119"/>
  <c r="J120"/>
  <c r="J121"/>
  <c r="D70"/>
  <c r="D74"/>
  <c r="D88"/>
  <c r="D116" s="1"/>
  <c r="D97"/>
  <c r="D125" s="1"/>
  <c r="J115"/>
  <c r="J116"/>
  <c r="C46" i="40"/>
  <c r="K33" i="53"/>
  <c r="K59" s="1"/>
  <c r="K34"/>
  <c r="K60" s="1"/>
  <c r="K35"/>
  <c r="K61" s="1"/>
  <c r="K36"/>
  <c r="K62" s="1"/>
  <c r="K38"/>
  <c r="K64" s="1"/>
  <c r="K39"/>
  <c r="K65" s="1"/>
  <c r="K40"/>
  <c r="K66" s="1"/>
  <c r="K41"/>
  <c r="K67" s="1"/>
  <c r="K42"/>
  <c r="K68" s="1"/>
  <c r="K43"/>
  <c r="K44"/>
  <c r="K70" s="1"/>
  <c r="K45"/>
  <c r="K71" s="1"/>
  <c r="K46"/>
  <c r="K72" s="1"/>
  <c r="K47"/>
  <c r="K48"/>
  <c r="K74" s="1"/>
  <c r="D57"/>
  <c r="D59"/>
  <c r="D66"/>
  <c r="D71"/>
  <c r="D82"/>
  <c r="D110" s="1"/>
  <c r="D89"/>
  <c r="D117" s="1"/>
  <c r="D98"/>
  <c r="D126" s="1"/>
  <c r="J122"/>
  <c r="J123"/>
  <c r="J124"/>
  <c r="D100"/>
  <c r="D128" s="1"/>
  <c r="C58"/>
  <c r="C61"/>
  <c r="C66"/>
  <c r="C73"/>
  <c r="C89"/>
  <c r="C96"/>
  <c r="C101"/>
  <c r="C111"/>
  <c r="C115"/>
  <c r="C123"/>
  <c r="C127"/>
  <c r="C57"/>
  <c r="C60"/>
  <c r="C65"/>
  <c r="C68"/>
  <c r="C70"/>
  <c r="C88"/>
  <c r="C94"/>
  <c r="C100"/>
  <c r="C120"/>
  <c r="C62"/>
  <c r="C72"/>
  <c r="C93"/>
  <c r="C83"/>
  <c r="N37" i="52"/>
  <c r="N39"/>
  <c r="N41"/>
  <c r="N43"/>
  <c r="N49"/>
  <c r="N15"/>
  <c r="N22"/>
  <c r="N30"/>
  <c r="N5"/>
  <c r="N7"/>
  <c r="K53"/>
  <c r="K49"/>
  <c r="K39"/>
  <c r="L39" s="1"/>
  <c r="K43"/>
  <c r="K47"/>
  <c r="N20"/>
  <c r="K15"/>
  <c r="K19"/>
  <c r="K22"/>
  <c r="K26"/>
  <c r="K30"/>
  <c r="N34"/>
  <c r="K7"/>
  <c r="K11"/>
  <c r="K5"/>
  <c r="E9" i="11"/>
  <c r="G6"/>
  <c r="E10"/>
  <c r="C85" i="39"/>
  <c r="C19" i="9" s="1"/>
  <c r="F48" i="11"/>
  <c r="G46"/>
  <c r="E50"/>
  <c r="E51"/>
  <c r="E52"/>
  <c r="G56"/>
  <c r="F58"/>
  <c r="E62"/>
  <c r="F88"/>
  <c r="G86"/>
  <c r="F68"/>
  <c r="G66"/>
  <c r="E72"/>
  <c r="E70"/>
  <c r="E69"/>
  <c r="C62" i="39"/>
  <c r="E79" i="11"/>
  <c r="E80"/>
  <c r="F78"/>
  <c r="G76"/>
  <c r="E92"/>
  <c r="E90"/>
  <c r="E89"/>
  <c r="E99"/>
  <c r="E100"/>
  <c r="F98"/>
  <c r="E102"/>
  <c r="H99" i="53"/>
  <c r="H127" s="1"/>
  <c r="H70"/>
  <c r="H69"/>
  <c r="H68"/>
  <c r="H67"/>
  <c r="H66"/>
  <c r="H65"/>
  <c r="H64"/>
  <c r="H63"/>
  <c r="H89"/>
  <c r="H117" s="1"/>
  <c r="H61"/>
  <c r="H60"/>
  <c r="H59"/>
  <c r="H58"/>
  <c r="B34" i="18"/>
  <c r="E36" s="1"/>
  <c r="U6" i="53"/>
  <c r="M10"/>
  <c r="AS10"/>
  <c r="W12"/>
  <c r="P13"/>
  <c r="AO14"/>
  <c r="C2" i="10"/>
  <c r="B6" i="17"/>
  <c r="L37" i="52"/>
  <c r="BF37" s="1"/>
  <c r="L44"/>
  <c r="BR44" s="1"/>
  <c r="W6" i="53"/>
  <c r="O10"/>
  <c r="AU10"/>
  <c r="M12"/>
  <c r="BI12"/>
  <c r="W14"/>
  <c r="AY19"/>
  <c r="C2" i="39"/>
  <c r="C2" i="6"/>
  <c r="H6" i="17"/>
  <c r="AM10" i="53"/>
  <c r="BS10"/>
  <c r="C2" i="1"/>
  <c r="C2" i="9"/>
  <c r="AE10" i="53"/>
  <c r="BK10"/>
  <c r="G101"/>
  <c r="G129" s="1"/>
  <c r="G73"/>
  <c r="G72"/>
  <c r="G97"/>
  <c r="G125" s="1"/>
  <c r="G69"/>
  <c r="G95"/>
  <c r="G123" s="1"/>
  <c r="G66"/>
  <c r="G64"/>
  <c r="G62"/>
  <c r="G61"/>
  <c r="G58"/>
  <c r="G57"/>
  <c r="G83"/>
  <c r="G111" s="1"/>
  <c r="G55"/>
  <c r="X19"/>
  <c r="V18"/>
  <c r="AL18"/>
  <c r="BB18"/>
  <c r="BR18"/>
  <c r="W18"/>
  <c r="AM18"/>
  <c r="BC18"/>
  <c r="BS18"/>
  <c r="Y18"/>
  <c r="AO18"/>
  <c r="BE18"/>
  <c r="O18"/>
  <c r="AE18"/>
  <c r="AU18"/>
  <c r="BK18"/>
  <c r="AP17"/>
  <c r="AD17"/>
  <c r="R17"/>
  <c r="BN17"/>
  <c r="BB17"/>
  <c r="Y16"/>
  <c r="AW16"/>
  <c r="S16"/>
  <c r="AQ16"/>
  <c r="BO16"/>
  <c r="AC16"/>
  <c r="BA16"/>
  <c r="O16"/>
  <c r="AM16"/>
  <c r="BK16"/>
  <c r="AD15"/>
  <c r="BJ15"/>
  <c r="AF15"/>
  <c r="BL15"/>
  <c r="AH15"/>
  <c r="BN15"/>
  <c r="AL15"/>
  <c r="AX14"/>
  <c r="BN14"/>
  <c r="AY14"/>
  <c r="BO14"/>
  <c r="Z14"/>
  <c r="AP14"/>
  <c r="BF14"/>
  <c r="Q14"/>
  <c r="AG14"/>
  <c r="AW14"/>
  <c r="BM14"/>
  <c r="BD13"/>
  <c r="BS12"/>
  <c r="AG12"/>
  <c r="BE12"/>
  <c r="AA12"/>
  <c r="AY12"/>
  <c r="Q10"/>
  <c r="AG10"/>
  <c r="AW10"/>
  <c r="BM10"/>
  <c r="S10"/>
  <c r="AI10"/>
  <c r="AY10"/>
  <c r="BO10"/>
  <c r="AP9"/>
  <c r="N9"/>
  <c r="AT9"/>
  <c r="P9"/>
  <c r="AV9"/>
  <c r="R9"/>
  <c r="AX9"/>
  <c r="Y8"/>
  <c r="AW8"/>
  <c r="S8"/>
  <c r="AQ8"/>
  <c r="BO8"/>
  <c r="AC8"/>
  <c r="BA8"/>
  <c r="O8"/>
  <c r="AM8"/>
  <c r="BK8"/>
  <c r="AL7"/>
  <c r="Z7"/>
  <c r="AH6"/>
  <c r="AX6"/>
  <c r="BN6"/>
  <c r="S6"/>
  <c r="AI6"/>
  <c r="AY6"/>
  <c r="BO6"/>
  <c r="AP6"/>
  <c r="BF6"/>
  <c r="Q6"/>
  <c r="AG6"/>
  <c r="AW6"/>
  <c r="BM6"/>
  <c r="AF67" i="52"/>
  <c r="BL67"/>
  <c r="AN67"/>
  <c r="BT67"/>
  <c r="P67"/>
  <c r="AV67"/>
  <c r="X67"/>
  <c r="L41"/>
  <c r="BO41" s="1"/>
  <c r="L36"/>
  <c r="BM36"/>
  <c r="Y28"/>
  <c r="B33" i="18"/>
  <c r="B37"/>
  <c r="B16" i="45" s="1"/>
  <c r="B49" i="44" s="1"/>
  <c r="V28" i="52"/>
  <c r="B67" i="18"/>
  <c r="F6"/>
  <c r="F8" s="1"/>
  <c r="B35"/>
  <c r="B12" i="45" s="1"/>
  <c r="B35" i="44" s="1"/>
  <c r="L9" i="52"/>
  <c r="V9" s="1"/>
  <c r="B36" i="18"/>
  <c r="B14" i="45" s="1"/>
  <c r="B42" i="44" s="1"/>
  <c r="L23" i="52"/>
  <c r="BR23" s="1"/>
  <c r="L27"/>
  <c r="AT27" s="1"/>
  <c r="AA28"/>
  <c r="L31"/>
  <c r="BQ31" s="1"/>
  <c r="L48"/>
  <c r="U48" s="1"/>
  <c r="BW67"/>
  <c r="BS67"/>
  <c r="BO67"/>
  <c r="BK67"/>
  <c r="BG67"/>
  <c r="BC67"/>
  <c r="AY67"/>
  <c r="AU67"/>
  <c r="AQ67"/>
  <c r="AM67"/>
  <c r="AI67"/>
  <c r="AE67"/>
  <c r="AA67"/>
  <c r="W67"/>
  <c r="S67"/>
  <c r="BU67"/>
  <c r="BQ67"/>
  <c r="BM67"/>
  <c r="BI67"/>
  <c r="BE67"/>
  <c r="BA67"/>
  <c r="AW67"/>
  <c r="AS67"/>
  <c r="AO67"/>
  <c r="AK67"/>
  <c r="AG67"/>
  <c r="AC67"/>
  <c r="Y67"/>
  <c r="U67"/>
  <c r="Q67"/>
  <c r="L55"/>
  <c r="T67"/>
  <c r="AB67"/>
  <c r="AJ67"/>
  <c r="AR67"/>
  <c r="AZ67"/>
  <c r="BH67"/>
  <c r="BP67"/>
  <c r="P5" i="53"/>
  <c r="X5"/>
  <c r="AF5"/>
  <c r="AN5"/>
  <c r="AV5"/>
  <c r="BD5"/>
  <c r="BL5"/>
  <c r="BT5"/>
  <c r="P11"/>
  <c r="X11"/>
  <c r="AF11"/>
  <c r="AN11"/>
  <c r="AV11"/>
  <c r="BD11"/>
  <c r="BL11"/>
  <c r="BT11"/>
  <c r="BS13"/>
  <c r="BO13"/>
  <c r="BK13"/>
  <c r="BG13"/>
  <c r="BC13"/>
  <c r="AY13"/>
  <c r="AU13"/>
  <c r="AQ13"/>
  <c r="AM13"/>
  <c r="AI13"/>
  <c r="AE13"/>
  <c r="AA13"/>
  <c r="W13"/>
  <c r="S13"/>
  <c r="O13"/>
  <c r="BQ13"/>
  <c r="BM13"/>
  <c r="BI13"/>
  <c r="BE13"/>
  <c r="BA13"/>
  <c r="AW13"/>
  <c r="AS13"/>
  <c r="AO13"/>
  <c r="AK13"/>
  <c r="AG13"/>
  <c r="AC13"/>
  <c r="Y13"/>
  <c r="U13"/>
  <c r="Q13"/>
  <c r="M13"/>
  <c r="T13"/>
  <c r="AB13"/>
  <c r="AJ13"/>
  <c r="AR13"/>
  <c r="AZ13"/>
  <c r="BH13"/>
  <c r="BP13"/>
  <c r="BQ19"/>
  <c r="BM19"/>
  <c r="BI19"/>
  <c r="BE19"/>
  <c r="BA19"/>
  <c r="AW19"/>
  <c r="AS19"/>
  <c r="AO19"/>
  <c r="BP19"/>
  <c r="BK19"/>
  <c r="BF19"/>
  <c r="AZ19"/>
  <c r="AU19"/>
  <c r="AP19"/>
  <c r="AK19"/>
  <c r="AG19"/>
  <c r="AC19"/>
  <c r="Y19"/>
  <c r="U19"/>
  <c r="Q19"/>
  <c r="M19"/>
  <c r="BS19"/>
  <c r="BN19"/>
  <c r="BH19"/>
  <c r="BC19"/>
  <c r="AX19"/>
  <c r="AR19"/>
  <c r="AM19"/>
  <c r="AI19"/>
  <c r="AE19"/>
  <c r="AA19"/>
  <c r="W19"/>
  <c r="S19"/>
  <c r="O19"/>
  <c r="T19"/>
  <c r="AB19"/>
  <c r="AJ19"/>
  <c r="AT19"/>
  <c r="BD19"/>
  <c r="BO19"/>
  <c r="AR28" i="52"/>
  <c r="L42"/>
  <c r="L52"/>
  <c r="AQ52" s="1"/>
  <c r="L54"/>
  <c r="BF54" s="1"/>
  <c r="V67"/>
  <c r="AD67"/>
  <c r="AL67"/>
  <c r="AT67"/>
  <c r="BB67"/>
  <c r="BJ67"/>
  <c r="BR67"/>
  <c r="R5" i="53"/>
  <c r="Z5"/>
  <c r="AH5"/>
  <c r="AP5"/>
  <c r="AX5"/>
  <c r="BF5"/>
  <c r="P7"/>
  <c r="X7"/>
  <c r="AF7"/>
  <c r="AN7"/>
  <c r="AV7"/>
  <c r="BD7"/>
  <c r="BL7"/>
  <c r="BS9"/>
  <c r="BO9"/>
  <c r="BK9"/>
  <c r="BG9"/>
  <c r="BC9"/>
  <c r="AY9"/>
  <c r="AU9"/>
  <c r="AQ9"/>
  <c r="AM9"/>
  <c r="AI9"/>
  <c r="AE9"/>
  <c r="AA9"/>
  <c r="W9"/>
  <c r="S9"/>
  <c r="O9"/>
  <c r="BQ9"/>
  <c r="BM9"/>
  <c r="BI9"/>
  <c r="BE9"/>
  <c r="BA9"/>
  <c r="AW9"/>
  <c r="AS9"/>
  <c r="AO9"/>
  <c r="AK9"/>
  <c r="AG9"/>
  <c r="AC9"/>
  <c r="Y9"/>
  <c r="U9"/>
  <c r="Q9"/>
  <c r="M9"/>
  <c r="T9"/>
  <c r="AB9"/>
  <c r="AJ9"/>
  <c r="AR9"/>
  <c r="AZ9"/>
  <c r="BH9"/>
  <c r="BP9"/>
  <c r="R11"/>
  <c r="Z11"/>
  <c r="AH11"/>
  <c r="AP11"/>
  <c r="AX11"/>
  <c r="BF11"/>
  <c r="N13"/>
  <c r="V13"/>
  <c r="AD13"/>
  <c r="AL13"/>
  <c r="AT13"/>
  <c r="BB13"/>
  <c r="BJ13"/>
  <c r="BR13"/>
  <c r="BQ15"/>
  <c r="BM15"/>
  <c r="BI15"/>
  <c r="BE15"/>
  <c r="BA15"/>
  <c r="AW15"/>
  <c r="AS15"/>
  <c r="AO15"/>
  <c r="AK15"/>
  <c r="AG15"/>
  <c r="AC15"/>
  <c r="Y15"/>
  <c r="U15"/>
  <c r="Q15"/>
  <c r="M15"/>
  <c r="BS15"/>
  <c r="BO15"/>
  <c r="BK15"/>
  <c r="BG15"/>
  <c r="BC15"/>
  <c r="AY15"/>
  <c r="AU15"/>
  <c r="AQ15"/>
  <c r="AM15"/>
  <c r="AI15"/>
  <c r="AE15"/>
  <c r="AA15"/>
  <c r="W15"/>
  <c r="S15"/>
  <c r="O15"/>
  <c r="T15"/>
  <c r="AB15"/>
  <c r="AJ15"/>
  <c r="AR15"/>
  <c r="AZ15"/>
  <c r="BH15"/>
  <c r="BP15"/>
  <c r="P17"/>
  <c r="X17"/>
  <c r="AF17"/>
  <c r="AN17"/>
  <c r="AV17"/>
  <c r="BD17"/>
  <c r="BL17"/>
  <c r="N19"/>
  <c r="V19"/>
  <c r="AD19"/>
  <c r="AL19"/>
  <c r="AV19"/>
  <c r="BG19"/>
  <c r="BR19"/>
  <c r="BS5"/>
  <c r="BO5"/>
  <c r="BK5"/>
  <c r="BG5"/>
  <c r="BC5"/>
  <c r="AY5"/>
  <c r="AU5"/>
  <c r="AQ5"/>
  <c r="AM5"/>
  <c r="AI5"/>
  <c r="AE5"/>
  <c r="AA5"/>
  <c r="W5"/>
  <c r="S5"/>
  <c r="O5"/>
  <c r="BQ5"/>
  <c r="BM5"/>
  <c r="BI5"/>
  <c r="BE5"/>
  <c r="BA5"/>
  <c r="AW5"/>
  <c r="AS5"/>
  <c r="AO5"/>
  <c r="AK5"/>
  <c r="AG5"/>
  <c r="AC5"/>
  <c r="Y5"/>
  <c r="U5"/>
  <c r="Q5"/>
  <c r="M5"/>
  <c r="T5"/>
  <c r="AB5"/>
  <c r="AJ5"/>
  <c r="AR5"/>
  <c r="AZ5"/>
  <c r="BH5"/>
  <c r="BP5"/>
  <c r="BQ11"/>
  <c r="BM11"/>
  <c r="BI11"/>
  <c r="BE11"/>
  <c r="BA11"/>
  <c r="AW11"/>
  <c r="AS11"/>
  <c r="AO11"/>
  <c r="AK11"/>
  <c r="AG11"/>
  <c r="AC11"/>
  <c r="Y11"/>
  <c r="U11"/>
  <c r="Q11"/>
  <c r="M11"/>
  <c r="BS11"/>
  <c r="BO11"/>
  <c r="BK11"/>
  <c r="BG11"/>
  <c r="BC11"/>
  <c r="AY11"/>
  <c r="AU11"/>
  <c r="AQ11"/>
  <c r="AM11"/>
  <c r="AI11"/>
  <c r="AE11"/>
  <c r="AA11"/>
  <c r="W11"/>
  <c r="S11"/>
  <c r="O11"/>
  <c r="T11"/>
  <c r="AB11"/>
  <c r="AJ11"/>
  <c r="AR11"/>
  <c r="AZ11"/>
  <c r="BH11"/>
  <c r="BP11"/>
  <c r="L38" i="52"/>
  <c r="AP38" s="1"/>
  <c r="L46"/>
  <c r="BP46" s="1"/>
  <c r="R67"/>
  <c r="Z67"/>
  <c r="AH67"/>
  <c r="AP67"/>
  <c r="AX67"/>
  <c r="BF67"/>
  <c r="BN67"/>
  <c r="BV67"/>
  <c r="N5" i="53"/>
  <c r="V5"/>
  <c r="AD5"/>
  <c r="AL5"/>
  <c r="AT5"/>
  <c r="BB5"/>
  <c r="BJ5"/>
  <c r="BR5"/>
  <c r="BQ7"/>
  <c r="BM7"/>
  <c r="BI7"/>
  <c r="BE7"/>
  <c r="BA7"/>
  <c r="AW7"/>
  <c r="AS7"/>
  <c r="AO7"/>
  <c r="AK7"/>
  <c r="AG7"/>
  <c r="AC7"/>
  <c r="Y7"/>
  <c r="U7"/>
  <c r="Q7"/>
  <c r="M7"/>
  <c r="BS7"/>
  <c r="BO7"/>
  <c r="BK7"/>
  <c r="BG7"/>
  <c r="BC7"/>
  <c r="AY7"/>
  <c r="AU7"/>
  <c r="AQ7"/>
  <c r="AM7"/>
  <c r="AI7"/>
  <c r="AE7"/>
  <c r="AA7"/>
  <c r="W7"/>
  <c r="S7"/>
  <c r="O7"/>
  <c r="T7"/>
  <c r="AB7"/>
  <c r="AJ7"/>
  <c r="AR7"/>
  <c r="AZ7"/>
  <c r="BH7"/>
  <c r="BP7"/>
  <c r="N11"/>
  <c r="V11"/>
  <c r="AD11"/>
  <c r="AL11"/>
  <c r="AT11"/>
  <c r="BB11"/>
  <c r="BJ11"/>
  <c r="BR11"/>
  <c r="R13"/>
  <c r="Z13"/>
  <c r="AH13"/>
  <c r="AP13"/>
  <c r="AX13"/>
  <c r="BF13"/>
  <c r="BN13"/>
  <c r="BS17"/>
  <c r="BO17"/>
  <c r="BK17"/>
  <c r="BG17"/>
  <c r="BC17"/>
  <c r="AY17"/>
  <c r="AU17"/>
  <c r="AQ17"/>
  <c r="AM17"/>
  <c r="AI17"/>
  <c r="AE17"/>
  <c r="AA17"/>
  <c r="W17"/>
  <c r="S17"/>
  <c r="O17"/>
  <c r="BQ17"/>
  <c r="BM17"/>
  <c r="BI17"/>
  <c r="BE17"/>
  <c r="BA17"/>
  <c r="AW17"/>
  <c r="AS17"/>
  <c r="AO17"/>
  <c r="AK17"/>
  <c r="AG17"/>
  <c r="AC17"/>
  <c r="Y17"/>
  <c r="U17"/>
  <c r="Q17"/>
  <c r="M17"/>
  <c r="T17"/>
  <c r="AB17"/>
  <c r="AJ17"/>
  <c r="AR17"/>
  <c r="AZ17"/>
  <c r="BH17"/>
  <c r="BP17"/>
  <c r="R19"/>
  <c r="Z19"/>
  <c r="AH19"/>
  <c r="AQ19"/>
  <c r="BB19"/>
  <c r="BL19"/>
  <c r="P6"/>
  <c r="T6"/>
  <c r="X6"/>
  <c r="AB6"/>
  <c r="AF6"/>
  <c r="AJ6"/>
  <c r="AN6"/>
  <c r="AR6"/>
  <c r="AV6"/>
  <c r="AZ6"/>
  <c r="BD6"/>
  <c r="BH6"/>
  <c r="BL6"/>
  <c r="BP6"/>
  <c r="N8"/>
  <c r="R8"/>
  <c r="V8"/>
  <c r="Z8"/>
  <c r="AD8"/>
  <c r="AH8"/>
  <c r="AL8"/>
  <c r="AP8"/>
  <c r="AT8"/>
  <c r="AX8"/>
  <c r="BB8"/>
  <c r="BF8"/>
  <c r="BJ8"/>
  <c r="BN8"/>
  <c r="BR8"/>
  <c r="P10"/>
  <c r="T10"/>
  <c r="X10"/>
  <c r="AB10"/>
  <c r="AF10"/>
  <c r="AJ10"/>
  <c r="AN10"/>
  <c r="AR10"/>
  <c r="AV10"/>
  <c r="AZ10"/>
  <c r="BD10"/>
  <c r="BH10"/>
  <c r="BL10"/>
  <c r="BP10"/>
  <c r="N12"/>
  <c r="R12"/>
  <c r="V12"/>
  <c r="Z12"/>
  <c r="AD12"/>
  <c r="AH12"/>
  <c r="AL12"/>
  <c r="AP12"/>
  <c r="AT12"/>
  <c r="AX12"/>
  <c r="BB12"/>
  <c r="BF12"/>
  <c r="BJ12"/>
  <c r="BN12"/>
  <c r="BR12"/>
  <c r="P14"/>
  <c r="T14"/>
  <c r="X14"/>
  <c r="AB14"/>
  <c r="AF14"/>
  <c r="AJ14"/>
  <c r="AN14"/>
  <c r="AR14"/>
  <c r="AV14"/>
  <c r="AZ14"/>
  <c r="BD14"/>
  <c r="BH14"/>
  <c r="BL14"/>
  <c r="BP14"/>
  <c r="N16"/>
  <c r="R16"/>
  <c r="V16"/>
  <c r="Z16"/>
  <c r="AD16"/>
  <c r="AH16"/>
  <c r="AL16"/>
  <c r="AP16"/>
  <c r="AT16"/>
  <c r="AX16"/>
  <c r="BB16"/>
  <c r="BF16"/>
  <c r="BJ16"/>
  <c r="BN16"/>
  <c r="BR16"/>
  <c r="P18"/>
  <c r="T18"/>
  <c r="X18"/>
  <c r="AB18"/>
  <c r="AF18"/>
  <c r="AJ18"/>
  <c r="AN18"/>
  <c r="AR18"/>
  <c r="AV18"/>
  <c r="AZ18"/>
  <c r="BD18"/>
  <c r="BH18"/>
  <c r="BL18"/>
  <c r="BP18"/>
  <c r="P8"/>
  <c r="T8"/>
  <c r="X8"/>
  <c r="AB8"/>
  <c r="AF8"/>
  <c r="AJ8"/>
  <c r="AN8"/>
  <c r="AR8"/>
  <c r="AV8"/>
  <c r="AZ8"/>
  <c r="BD8"/>
  <c r="BH8"/>
  <c r="BL8"/>
  <c r="BP8"/>
  <c r="P12"/>
  <c r="T12"/>
  <c r="X12"/>
  <c r="AB12"/>
  <c r="AF12"/>
  <c r="AJ12"/>
  <c r="AN12"/>
  <c r="AR12"/>
  <c r="AV12"/>
  <c r="AZ12"/>
  <c r="BD12"/>
  <c r="BH12"/>
  <c r="BL12"/>
  <c r="BP12"/>
  <c r="P16"/>
  <c r="T16"/>
  <c r="X16"/>
  <c r="AB16"/>
  <c r="AF16"/>
  <c r="AJ16"/>
  <c r="AN16"/>
  <c r="AR16"/>
  <c r="AV16"/>
  <c r="AZ16"/>
  <c r="BD16"/>
  <c r="BH16"/>
  <c r="BL16"/>
  <c r="BP16"/>
  <c r="E27" i="6"/>
  <c r="F27" s="1"/>
  <c r="G27" s="1"/>
  <c r="H27" s="1"/>
  <c r="I27" s="1"/>
  <c r="J27" s="1"/>
  <c r="K27" s="1"/>
  <c r="L27" s="1"/>
  <c r="M27" s="1"/>
  <c r="N27" s="1"/>
  <c r="Q27" s="1"/>
  <c r="E26"/>
  <c r="F26"/>
  <c r="G26" s="1"/>
  <c r="H26" s="1"/>
  <c r="I26" s="1"/>
  <c r="J26" s="1"/>
  <c r="K26" s="1"/>
  <c r="L26" s="1"/>
  <c r="M26" s="1"/>
  <c r="N26" s="1"/>
  <c r="Q26" s="1"/>
  <c r="E25"/>
  <c r="F25" s="1"/>
  <c r="G25" s="1"/>
  <c r="H25" s="1"/>
  <c r="I25" s="1"/>
  <c r="J25" s="1"/>
  <c r="K25" s="1"/>
  <c r="L25" s="1"/>
  <c r="M25" s="1"/>
  <c r="N25" s="1"/>
  <c r="Q25" s="1"/>
  <c r="E24"/>
  <c r="F24" s="1"/>
  <c r="G24" s="1"/>
  <c r="H24" s="1"/>
  <c r="I24" s="1"/>
  <c r="J24" s="1"/>
  <c r="K24" s="1"/>
  <c r="L24" s="1"/>
  <c r="M24" s="1"/>
  <c r="N24" s="1"/>
  <c r="Q24" s="1"/>
  <c r="K17"/>
  <c r="G17"/>
  <c r="C17"/>
  <c r="I17"/>
  <c r="E17"/>
  <c r="H17"/>
  <c r="N17"/>
  <c r="J17"/>
  <c r="F17"/>
  <c r="M17"/>
  <c r="L17"/>
  <c r="D17"/>
  <c r="E7" i="22"/>
  <c r="F31" i="10"/>
  <c r="G31" s="1"/>
  <c r="H31" s="1"/>
  <c r="I31" s="1"/>
  <c r="J31" s="1"/>
  <c r="K31" s="1"/>
  <c r="L31" s="1"/>
  <c r="M31" s="1"/>
  <c r="N31" s="1"/>
  <c r="Q31" s="1"/>
  <c r="E24"/>
  <c r="C38" i="1"/>
  <c r="C31"/>
  <c r="C24"/>
  <c r="E20"/>
  <c r="D22"/>
  <c r="D23"/>
  <c r="E13"/>
  <c r="D16"/>
  <c r="C17"/>
  <c r="E14"/>
  <c r="D52"/>
  <c r="D46"/>
  <c r="E41"/>
  <c r="C14" i="6"/>
  <c r="C47" i="1"/>
  <c r="C48" s="1"/>
  <c r="D9"/>
  <c r="D8"/>
  <c r="E6"/>
  <c r="D51"/>
  <c r="C54"/>
  <c r="C10"/>
  <c r="H34" i="52"/>
  <c r="L34" s="1"/>
  <c r="N35"/>
  <c r="K35"/>
  <c r="F38" i="11"/>
  <c r="G36"/>
  <c r="E39"/>
  <c r="E40"/>
  <c r="E32"/>
  <c r="C22" i="39" s="1"/>
  <c r="E29" i="11"/>
  <c r="E30"/>
  <c r="F28"/>
  <c r="G26"/>
  <c r="F106"/>
  <c r="G18"/>
  <c r="G19" s="1"/>
  <c r="E22"/>
  <c r="C14" i="39" s="1"/>
  <c r="E107" i="11"/>
  <c r="C6" i="6" s="1"/>
  <c r="F18" i="11"/>
  <c r="E20"/>
  <c r="H16"/>
  <c r="I16" s="1"/>
  <c r="E19"/>
  <c r="C6" i="39"/>
  <c r="D7" s="1"/>
  <c r="AB28" i="52"/>
  <c r="AL28"/>
  <c r="AO28"/>
  <c r="AE28"/>
  <c r="BQ28"/>
  <c r="BB28"/>
  <c r="BK28"/>
  <c r="BH28"/>
  <c r="BG28"/>
  <c r="AK28"/>
  <c r="BR28"/>
  <c r="E37" i="1"/>
  <c r="D38"/>
  <c r="O28"/>
  <c r="O7"/>
  <c r="T6" i="17"/>
  <c r="C2" i="22"/>
  <c r="S2" i="11"/>
  <c r="Q2" i="6" s="1"/>
  <c r="F42" i="1"/>
  <c r="E44"/>
  <c r="E45" s="1"/>
  <c r="BP28" i="52"/>
  <c r="AJ28"/>
  <c r="BW28"/>
  <c r="BT28"/>
  <c r="BA28"/>
  <c r="AD28"/>
  <c r="BJ28"/>
  <c r="Q28"/>
  <c r="AZ28"/>
  <c r="T28"/>
  <c r="AQ28"/>
  <c r="AU28"/>
  <c r="U28"/>
  <c r="AT28"/>
  <c r="BL28"/>
  <c r="AV28"/>
  <c r="AF28"/>
  <c r="P28"/>
  <c r="BO28"/>
  <c r="AI28"/>
  <c r="BS28"/>
  <c r="AM28"/>
  <c r="AS28"/>
  <c r="R28"/>
  <c r="AH28"/>
  <c r="AX28"/>
  <c r="BN28"/>
  <c r="AW28"/>
  <c r="AG28"/>
  <c r="BD28"/>
  <c r="AN28"/>
  <c r="X28"/>
  <c r="AY28"/>
  <c r="S28"/>
  <c r="BC28"/>
  <c r="W28"/>
  <c r="BI28"/>
  <c r="AC28"/>
  <c r="Z28"/>
  <c r="AP28"/>
  <c r="BF28"/>
  <c r="BV28"/>
  <c r="BU28"/>
  <c r="BE28"/>
  <c r="D9" i="39"/>
  <c r="N58" i="53"/>
  <c r="AT37" i="52"/>
  <c r="B10" i="45"/>
  <c r="B20" i="44" s="1"/>
  <c r="E36" i="1"/>
  <c r="E38" s="1"/>
  <c r="F34"/>
  <c r="F37" s="1"/>
  <c r="BL48" i="52"/>
  <c r="M58" i="53"/>
  <c r="I58"/>
  <c r="I85"/>
  <c r="BQ85" s="1"/>
  <c r="I55"/>
  <c r="J44"/>
  <c r="AZ44" s="1"/>
  <c r="N56"/>
  <c r="AP44" i="52"/>
  <c r="BT44"/>
  <c r="BG44"/>
  <c r="M73" i="53"/>
  <c r="BG36" i="52"/>
  <c r="N73" i="53"/>
  <c r="M69"/>
  <c r="N65"/>
  <c r="M65"/>
  <c r="M61"/>
  <c r="J42"/>
  <c r="BA42" s="1"/>
  <c r="AB37" i="52"/>
  <c r="J33" i="53"/>
  <c r="R33" s="1"/>
  <c r="I64"/>
  <c r="AJ48" i="52"/>
  <c r="O23" i="6"/>
  <c r="O17" i="10"/>
  <c r="O16"/>
  <c r="J46" i="53"/>
  <c r="Z46" s="1"/>
  <c r="I68"/>
  <c r="N72"/>
  <c r="I95"/>
  <c r="BA95" s="1"/>
  <c r="I91"/>
  <c r="S91"/>
  <c r="J38"/>
  <c r="BQ38" s="1"/>
  <c r="M60"/>
  <c r="AV48" i="52"/>
  <c r="T48"/>
  <c r="Q37"/>
  <c r="AF48"/>
  <c r="BC37"/>
  <c r="AW37"/>
  <c r="AE37"/>
  <c r="AZ37"/>
  <c r="P48"/>
  <c r="AZ48"/>
  <c r="Y37"/>
  <c r="BR37"/>
  <c r="AM37"/>
  <c r="H6" i="11"/>
  <c r="J30" i="53"/>
  <c r="AH30" s="1"/>
  <c r="R48" i="52"/>
  <c r="I56" i="53"/>
  <c r="I94"/>
  <c r="BP94" s="1"/>
  <c r="I83"/>
  <c r="BB83" s="1"/>
  <c r="M71"/>
  <c r="I86"/>
  <c r="AQ86" s="1"/>
  <c r="N74"/>
  <c r="I66"/>
  <c r="O24" i="9"/>
  <c r="O28" i="10"/>
  <c r="O12"/>
  <c r="I99" i="53"/>
  <c r="BH99" s="1"/>
  <c r="M64"/>
  <c r="N68"/>
  <c r="J34"/>
  <c r="AY34" s="1"/>
  <c r="N62"/>
  <c r="I72"/>
  <c r="AR37" i="52"/>
  <c r="BT37"/>
  <c r="AH37"/>
  <c r="BO37"/>
  <c r="BG37"/>
  <c r="AK37"/>
  <c r="L45"/>
  <c r="X45" s="1"/>
  <c r="BH37"/>
  <c r="T37"/>
  <c r="AI37"/>
  <c r="AA37"/>
  <c r="R37"/>
  <c r="J40" i="53"/>
  <c r="BS40" s="1"/>
  <c r="M66"/>
  <c r="R54" i="52"/>
  <c r="M59" i="53"/>
  <c r="N59"/>
  <c r="AA44" i="52"/>
  <c r="AX44"/>
  <c r="AG44"/>
  <c r="BE44"/>
  <c r="U41"/>
  <c r="BH41"/>
  <c r="BP37"/>
  <c r="AJ37"/>
  <c r="BS37"/>
  <c r="BE37"/>
  <c r="AL37"/>
  <c r="BI37"/>
  <c r="AU37"/>
  <c r="BB36"/>
  <c r="AP36"/>
  <c r="I98" i="53"/>
  <c r="BR98"/>
  <c r="BL37" i="52"/>
  <c r="AV37"/>
  <c r="AF37"/>
  <c r="P37"/>
  <c r="AS37"/>
  <c r="S37"/>
  <c r="AO37"/>
  <c r="BJ37"/>
  <c r="V37"/>
  <c r="AQ37"/>
  <c r="BM37"/>
  <c r="AC37"/>
  <c r="BA37"/>
  <c r="Z37"/>
  <c r="N69" i="53"/>
  <c r="AB41" i="52"/>
  <c r="BD37"/>
  <c r="AN37"/>
  <c r="X37"/>
  <c r="BN37"/>
  <c r="W37"/>
  <c r="AD37"/>
  <c r="AY37"/>
  <c r="BU37"/>
  <c r="AG37"/>
  <c r="BB37"/>
  <c r="BW37"/>
  <c r="AX37"/>
  <c r="BQ37"/>
  <c r="O19" i="6"/>
  <c r="AA17"/>
  <c r="R17"/>
  <c r="Z17"/>
  <c r="Q17"/>
  <c r="V17"/>
  <c r="S17"/>
  <c r="U17"/>
  <c r="T17"/>
  <c r="W17"/>
  <c r="Y17"/>
  <c r="AC19" i="10"/>
  <c r="O18"/>
  <c r="I73" i="53"/>
  <c r="I69"/>
  <c r="I92"/>
  <c r="BA92" s="1"/>
  <c r="J29"/>
  <c r="CE29" s="1"/>
  <c r="N61"/>
  <c r="J39"/>
  <c r="O39"/>
  <c r="I71"/>
  <c r="I90"/>
  <c r="BQ90"/>
  <c r="I100"/>
  <c r="BJ100" s="1"/>
  <c r="I96"/>
  <c r="BR96" s="1"/>
  <c r="I88"/>
  <c r="V88" s="1"/>
  <c r="U36" i="52"/>
  <c r="BW36"/>
  <c r="AA36"/>
  <c r="AX36"/>
  <c r="BL36"/>
  <c r="AQ36"/>
  <c r="AC36"/>
  <c r="BH36"/>
  <c r="AP37"/>
  <c r="L26"/>
  <c r="S26" s="1"/>
  <c r="AX31"/>
  <c r="H18" i="11"/>
  <c r="H19" s="1"/>
  <c r="E11"/>
  <c r="E13" s="1"/>
  <c r="M74" i="53"/>
  <c r="I74"/>
  <c r="J48"/>
  <c r="BU48"/>
  <c r="M70"/>
  <c r="I89"/>
  <c r="U89"/>
  <c r="I62"/>
  <c r="M62"/>
  <c r="I87"/>
  <c r="I115" s="1"/>
  <c r="I60"/>
  <c r="AE31" i="52"/>
  <c r="BK54"/>
  <c r="BK48"/>
  <c r="BK31"/>
  <c r="AH48"/>
  <c r="R31"/>
  <c r="AK31"/>
  <c r="CF47" i="53"/>
  <c r="BS47"/>
  <c r="BQ47"/>
  <c r="Z47"/>
  <c r="BN47"/>
  <c r="BP47"/>
  <c r="AM47"/>
  <c r="AD47"/>
  <c r="AX47"/>
  <c r="BV47"/>
  <c r="AH47"/>
  <c r="BF47"/>
  <c r="BZ47"/>
  <c r="AZ47"/>
  <c r="BO47"/>
  <c r="Y47"/>
  <c r="AG47"/>
  <c r="N47"/>
  <c r="AJ47"/>
  <c r="AI47"/>
  <c r="BU47"/>
  <c r="BM47"/>
  <c r="R47"/>
  <c r="AP47"/>
  <c r="BJ47"/>
  <c r="CD47"/>
  <c r="AT47"/>
  <c r="AE48" i="52"/>
  <c r="BP48"/>
  <c r="AU48"/>
  <c r="BV36"/>
  <c r="AF36"/>
  <c r="AI36"/>
  <c r="BO36"/>
  <c r="AN36"/>
  <c r="BA36"/>
  <c r="S36"/>
  <c r="AY36"/>
  <c r="BI36"/>
  <c r="R36"/>
  <c r="AG36"/>
  <c r="Q36"/>
  <c r="L5"/>
  <c r="AB5" s="1"/>
  <c r="BQ42"/>
  <c r="AX42"/>
  <c r="AC47" i="53"/>
  <c r="BX47"/>
  <c r="BH47"/>
  <c r="AR47"/>
  <c r="AB47"/>
  <c r="BC47"/>
  <c r="CE47"/>
  <c r="AY47"/>
  <c r="AK47"/>
  <c r="BE47"/>
  <c r="J73"/>
  <c r="BT47"/>
  <c r="BD47"/>
  <c r="AN47"/>
  <c r="CA47"/>
  <c r="AU47"/>
  <c r="BW47"/>
  <c r="AQ47"/>
  <c r="BA47"/>
  <c r="L7" i="52"/>
  <c r="AA7" s="1"/>
  <c r="L47"/>
  <c r="AK47" s="1"/>
  <c r="L53"/>
  <c r="AO53" s="1"/>
  <c r="O47" i="53"/>
  <c r="M63"/>
  <c r="BR47"/>
  <c r="BB47"/>
  <c r="AL47"/>
  <c r="V47"/>
  <c r="AW47"/>
  <c r="AO47"/>
  <c r="BQ54" i="52"/>
  <c r="AI54"/>
  <c r="S54"/>
  <c r="BG47" i="53"/>
  <c r="BK47"/>
  <c r="AV47"/>
  <c r="CB47"/>
  <c r="L19" i="52"/>
  <c r="L43"/>
  <c r="AI43" s="1"/>
  <c r="I97" i="53"/>
  <c r="BH97" s="1"/>
  <c r="N70"/>
  <c r="N66"/>
  <c r="BI41" i="52"/>
  <c r="Y41"/>
  <c r="BN41"/>
  <c r="AQ41"/>
  <c r="AR41"/>
  <c r="CC47" i="53"/>
  <c r="AA47"/>
  <c r="AE47"/>
  <c r="AF47"/>
  <c r="BL47"/>
  <c r="BK41" i="52"/>
  <c r="AX48"/>
  <c r="AM48"/>
  <c r="AK48"/>
  <c r="AE26" i="9"/>
  <c r="Q26"/>
  <c r="O26"/>
  <c r="R25"/>
  <c r="S25" s="1"/>
  <c r="T25" s="1"/>
  <c r="U25" s="1"/>
  <c r="V25" s="1"/>
  <c r="W25" s="1"/>
  <c r="X25" s="1"/>
  <c r="Y25" s="1"/>
  <c r="Z25" s="1"/>
  <c r="AA25" s="1"/>
  <c r="AB25" s="1"/>
  <c r="AE25" s="1"/>
  <c r="O25"/>
  <c r="R24"/>
  <c r="S24"/>
  <c r="T24" s="1"/>
  <c r="U24" s="1"/>
  <c r="V24" s="1"/>
  <c r="W24" s="1"/>
  <c r="X24" s="1"/>
  <c r="Y24" s="1"/>
  <c r="Z24" s="1"/>
  <c r="AA24" s="1"/>
  <c r="AB24" s="1"/>
  <c r="AE24" s="1"/>
  <c r="R32" i="6"/>
  <c r="S32"/>
  <c r="T32" s="1"/>
  <c r="U32" s="1"/>
  <c r="V32" s="1"/>
  <c r="W32" s="1"/>
  <c r="X32" s="1"/>
  <c r="Y32" s="1"/>
  <c r="Z32" s="1"/>
  <c r="AA32" s="1"/>
  <c r="AB32" s="1"/>
  <c r="AE32" s="1"/>
  <c r="O32"/>
  <c r="R31"/>
  <c r="S31" s="1"/>
  <c r="T31" s="1"/>
  <c r="U31" s="1"/>
  <c r="V31" s="1"/>
  <c r="W31" s="1"/>
  <c r="X31" s="1"/>
  <c r="Y31" s="1"/>
  <c r="Z31" s="1"/>
  <c r="AA31" s="1"/>
  <c r="AB31" s="1"/>
  <c r="AE31" s="1"/>
  <c r="O31"/>
  <c r="R29"/>
  <c r="S29" s="1"/>
  <c r="T29" s="1"/>
  <c r="U29" s="1"/>
  <c r="V29" s="1"/>
  <c r="W29" s="1"/>
  <c r="X29" s="1"/>
  <c r="Y29" s="1"/>
  <c r="Z29" s="1"/>
  <c r="AA29" s="1"/>
  <c r="AB29" s="1"/>
  <c r="AE29" s="1"/>
  <c r="O29"/>
  <c r="R28"/>
  <c r="S28"/>
  <c r="T28" s="1"/>
  <c r="U28" s="1"/>
  <c r="V28" s="1"/>
  <c r="W28" s="1"/>
  <c r="X28" s="1"/>
  <c r="Y28" s="1"/>
  <c r="Z28" s="1"/>
  <c r="AA28" s="1"/>
  <c r="AB28" s="1"/>
  <c r="AE28" s="1"/>
  <c r="O28"/>
  <c r="R23"/>
  <c r="S23" s="1"/>
  <c r="T23" s="1"/>
  <c r="U23" s="1"/>
  <c r="V23" s="1"/>
  <c r="W23" s="1"/>
  <c r="X23" s="1"/>
  <c r="Y23" s="1"/>
  <c r="Z23" s="1"/>
  <c r="AA23" s="1"/>
  <c r="AB23" s="1"/>
  <c r="AE23" s="1"/>
  <c r="R21"/>
  <c r="S21" s="1"/>
  <c r="T21" s="1"/>
  <c r="U21" s="1"/>
  <c r="V21" s="1"/>
  <c r="W21" s="1"/>
  <c r="X21" s="1"/>
  <c r="Y21" s="1"/>
  <c r="Z21" s="1"/>
  <c r="AA21" s="1"/>
  <c r="AB21" s="1"/>
  <c r="AE21" s="1"/>
  <c r="O21"/>
  <c r="R20"/>
  <c r="S20" s="1"/>
  <c r="T20" s="1"/>
  <c r="U20" s="1"/>
  <c r="V20" s="1"/>
  <c r="W20" s="1"/>
  <c r="X20" s="1"/>
  <c r="Y20" s="1"/>
  <c r="Z20" s="1"/>
  <c r="AA20" s="1"/>
  <c r="AB20" s="1"/>
  <c r="AE20" s="1"/>
  <c r="O20"/>
  <c r="R19"/>
  <c r="S19"/>
  <c r="T19" s="1"/>
  <c r="U19" s="1"/>
  <c r="V19" s="1"/>
  <c r="W19" s="1"/>
  <c r="X19" s="1"/>
  <c r="Y19" s="1"/>
  <c r="Z19" s="1"/>
  <c r="AA19" s="1"/>
  <c r="AB19" s="1"/>
  <c r="AE19" s="1"/>
  <c r="R33" i="10"/>
  <c r="S33"/>
  <c r="T33" s="1"/>
  <c r="U33" s="1"/>
  <c r="V33" s="1"/>
  <c r="W33" s="1"/>
  <c r="X33" s="1"/>
  <c r="Y33" s="1"/>
  <c r="Z33" s="1"/>
  <c r="AA33" s="1"/>
  <c r="AB33" s="1"/>
  <c r="AE33" s="1"/>
  <c r="O33"/>
  <c r="R28"/>
  <c r="S28" s="1"/>
  <c r="T28" s="1"/>
  <c r="U28" s="1"/>
  <c r="V28" s="1"/>
  <c r="W28" s="1"/>
  <c r="X28" s="1"/>
  <c r="Y28" s="1"/>
  <c r="Z28" s="1"/>
  <c r="AA28" s="1"/>
  <c r="AB28" s="1"/>
  <c r="AE28" s="1"/>
  <c r="R21"/>
  <c r="S21" s="1"/>
  <c r="T21" s="1"/>
  <c r="U21" s="1"/>
  <c r="V21" s="1"/>
  <c r="W21" s="1"/>
  <c r="X21" s="1"/>
  <c r="Y21" s="1"/>
  <c r="Z21" s="1"/>
  <c r="AA21" s="1"/>
  <c r="AB21" s="1"/>
  <c r="AE21" s="1"/>
  <c r="O21"/>
  <c r="AF19"/>
  <c r="AG19"/>
  <c r="AH19" s="1"/>
  <c r="R18"/>
  <c r="S18"/>
  <c r="T18" s="1"/>
  <c r="U18" s="1"/>
  <c r="V18" s="1"/>
  <c r="W18" s="1"/>
  <c r="X18" s="1"/>
  <c r="Y18" s="1"/>
  <c r="Z18" s="1"/>
  <c r="AA18" s="1"/>
  <c r="AB18" s="1"/>
  <c r="AE18" s="1"/>
  <c r="R17"/>
  <c r="S17"/>
  <c r="T17" s="1"/>
  <c r="U17" s="1"/>
  <c r="V17" s="1"/>
  <c r="W17" s="1"/>
  <c r="X17" s="1"/>
  <c r="Y17" s="1"/>
  <c r="Z17" s="1"/>
  <c r="AA17" s="1"/>
  <c r="AB17" s="1"/>
  <c r="AE17" s="1"/>
  <c r="R16"/>
  <c r="S16"/>
  <c r="T16" s="1"/>
  <c r="U16" s="1"/>
  <c r="V16" s="1"/>
  <c r="W16" s="1"/>
  <c r="X16" s="1"/>
  <c r="Y16" s="1"/>
  <c r="Z16" s="1"/>
  <c r="AA16" s="1"/>
  <c r="AB16" s="1"/>
  <c r="R13"/>
  <c r="S13"/>
  <c r="T13" s="1"/>
  <c r="U13" s="1"/>
  <c r="V13" s="1"/>
  <c r="W13" s="1"/>
  <c r="X13" s="1"/>
  <c r="Y13" s="1"/>
  <c r="Z13" s="1"/>
  <c r="AA13" s="1"/>
  <c r="AB13" s="1"/>
  <c r="AE13" s="1"/>
  <c r="O13"/>
  <c r="R12"/>
  <c r="S12" s="1"/>
  <c r="T12" s="1"/>
  <c r="U12" s="1"/>
  <c r="V12" s="1"/>
  <c r="W12" s="1"/>
  <c r="X12" s="1"/>
  <c r="Y12" s="1"/>
  <c r="Z12" s="1"/>
  <c r="AA12" s="1"/>
  <c r="AB12" s="1"/>
  <c r="AE12" s="1"/>
  <c r="R11"/>
  <c r="S11" s="1"/>
  <c r="T11" s="1"/>
  <c r="U11" s="1"/>
  <c r="V11" s="1"/>
  <c r="W11" s="1"/>
  <c r="X11" s="1"/>
  <c r="Y11" s="1"/>
  <c r="Z11" s="1"/>
  <c r="AA11" s="1"/>
  <c r="AB11" s="1"/>
  <c r="AE11" s="1"/>
  <c r="O11"/>
  <c r="R10"/>
  <c r="S10" s="1"/>
  <c r="T10" s="1"/>
  <c r="U10" s="1"/>
  <c r="V10" s="1"/>
  <c r="W10" s="1"/>
  <c r="X10" s="1"/>
  <c r="Y10" s="1"/>
  <c r="Z10" s="1"/>
  <c r="AA10" s="1"/>
  <c r="AB10" s="1"/>
  <c r="AE10" s="1"/>
  <c r="O10"/>
  <c r="R6"/>
  <c r="S6"/>
  <c r="T6" s="1"/>
  <c r="U6" s="1"/>
  <c r="V6" s="1"/>
  <c r="W6" s="1"/>
  <c r="X6" s="1"/>
  <c r="Y6" s="1"/>
  <c r="Z6" s="1"/>
  <c r="AA6" s="1"/>
  <c r="AB6" s="1"/>
  <c r="AE6" s="1"/>
  <c r="O6"/>
  <c r="F27" i="1"/>
  <c r="E30"/>
  <c r="E29"/>
  <c r="AS47" i="53"/>
  <c r="Q47"/>
  <c r="K73"/>
  <c r="P47"/>
  <c r="W47"/>
  <c r="X47"/>
  <c r="S47"/>
  <c r="T47"/>
  <c r="U47"/>
  <c r="K69"/>
  <c r="J45"/>
  <c r="BL45" s="1"/>
  <c r="I67"/>
  <c r="J41"/>
  <c r="N67"/>
  <c r="N63"/>
  <c r="J37"/>
  <c r="AY37" s="1"/>
  <c r="J35"/>
  <c r="AG35" s="1"/>
  <c r="BG54" i="52"/>
  <c r="BV52"/>
  <c r="AR39"/>
  <c r="AJ39"/>
  <c r="BL44"/>
  <c r="AQ44"/>
  <c r="BF36"/>
  <c r="AK36"/>
  <c r="P36"/>
  <c r="AE36"/>
  <c r="AU36"/>
  <c r="BK36"/>
  <c r="BN36"/>
  <c r="AS36"/>
  <c r="X36"/>
  <c r="AR36"/>
  <c r="T36"/>
  <c r="U44"/>
  <c r="BW44"/>
  <c r="BQ36"/>
  <c r="AV36"/>
  <c r="Z36"/>
  <c r="W36"/>
  <c r="AM36"/>
  <c r="BC36"/>
  <c r="BS36"/>
  <c r="AC44"/>
  <c r="BD36"/>
  <c r="AH36"/>
  <c r="BN48"/>
  <c r="W48"/>
  <c r="BC48"/>
  <c r="BA48"/>
  <c r="BB44"/>
  <c r="V36"/>
  <c r="AL36"/>
  <c r="AD44"/>
  <c r="L22"/>
  <c r="AK22" s="1"/>
  <c r="BW29"/>
  <c r="BA29"/>
  <c r="Z29"/>
  <c r="L30"/>
  <c r="AZ30" s="1"/>
  <c r="L15"/>
  <c r="AP15"/>
  <c r="AU31"/>
  <c r="E91" i="11"/>
  <c r="E93" s="1"/>
  <c r="E81"/>
  <c r="E83" s="1"/>
  <c r="G22"/>
  <c r="E14" i="39" s="1"/>
  <c r="G20" i="11"/>
  <c r="G21" s="1"/>
  <c r="D10" i="1"/>
  <c r="S28"/>
  <c r="F80" i="11"/>
  <c r="F79"/>
  <c r="F82"/>
  <c r="G68"/>
  <c r="H66"/>
  <c r="H86"/>
  <c r="G88"/>
  <c r="C46" i="39"/>
  <c r="G58" i="11"/>
  <c r="H56"/>
  <c r="C78" i="39"/>
  <c r="C70"/>
  <c r="E71" i="11"/>
  <c r="C38" i="39"/>
  <c r="H46" i="11"/>
  <c r="G48"/>
  <c r="F72"/>
  <c r="D54" i="39" s="1"/>
  <c r="F70" i="11"/>
  <c r="F69"/>
  <c r="F89"/>
  <c r="F92"/>
  <c r="D70" i="39"/>
  <c r="F90" i="11"/>
  <c r="F22"/>
  <c r="D14" i="39"/>
  <c r="F102" i="11"/>
  <c r="D78" i="39" s="1"/>
  <c r="F100" i="11"/>
  <c r="F99"/>
  <c r="E101"/>
  <c r="G78"/>
  <c r="H76"/>
  <c r="C54" i="39"/>
  <c r="F60" i="11"/>
  <c r="F59"/>
  <c r="F62"/>
  <c r="D46" i="39" s="1"/>
  <c r="E53" i="11"/>
  <c r="F52"/>
  <c r="D38" i="39" s="1"/>
  <c r="E42" s="1"/>
  <c r="F50" i="11"/>
  <c r="F49"/>
  <c r="BS48" i="52"/>
  <c r="BT46"/>
  <c r="W46"/>
  <c r="BD46"/>
  <c r="AH46"/>
  <c r="BF44"/>
  <c r="AK44"/>
  <c r="P44"/>
  <c r="AE44"/>
  <c r="AU44"/>
  <c r="BK44"/>
  <c r="BN44"/>
  <c r="AS44"/>
  <c r="X44"/>
  <c r="AW44"/>
  <c r="AB44"/>
  <c r="AJ44"/>
  <c r="BP44"/>
  <c r="AO44"/>
  <c r="BV44"/>
  <c r="BA44"/>
  <c r="AF44"/>
  <c r="S44"/>
  <c r="AI44"/>
  <c r="AY44"/>
  <c r="BO44"/>
  <c r="BI44"/>
  <c r="AN44"/>
  <c r="R44"/>
  <c r="BM44"/>
  <c r="AR44"/>
  <c r="V44"/>
  <c r="BU44"/>
  <c r="AT44"/>
  <c r="T44"/>
  <c r="BQ44"/>
  <c r="AV44"/>
  <c r="Z44"/>
  <c r="W44"/>
  <c r="AM44"/>
  <c r="BC44"/>
  <c r="BS44"/>
  <c r="BD44"/>
  <c r="AH44"/>
  <c r="BH44"/>
  <c r="AL44"/>
  <c r="Q44"/>
  <c r="AZ44"/>
  <c r="Y44"/>
  <c r="BC42"/>
  <c r="R42"/>
  <c r="BM42"/>
  <c r="AM42"/>
  <c r="Y42"/>
  <c r="BS42"/>
  <c r="AB42"/>
  <c r="AG42"/>
  <c r="AH41"/>
  <c r="V41"/>
  <c r="AT41"/>
  <c r="AP41"/>
  <c r="BM41"/>
  <c r="AB39"/>
  <c r="AG39"/>
  <c r="BG39"/>
  <c r="BK37"/>
  <c r="AW36"/>
  <c r="BJ36"/>
  <c r="BR36"/>
  <c r="AB36"/>
  <c r="AZ36"/>
  <c r="BN31"/>
  <c r="W31"/>
  <c r="BC31"/>
  <c r="U31"/>
  <c r="AH31"/>
  <c r="AM31"/>
  <c r="BS31"/>
  <c r="BA31"/>
  <c r="BV29"/>
  <c r="AE23"/>
  <c r="AB9"/>
  <c r="R9"/>
  <c r="AR46"/>
  <c r="AX54"/>
  <c r="AQ54"/>
  <c r="BH42"/>
  <c r="AH42"/>
  <c r="Q42"/>
  <c r="BE42"/>
  <c r="AP29"/>
  <c r="AK29"/>
  <c r="BG29"/>
  <c r="AI27"/>
  <c r="R23"/>
  <c r="AK39"/>
  <c r="AJ36"/>
  <c r="M47" i="53"/>
  <c r="BY47"/>
  <c r="BJ44" i="52"/>
  <c r="AA29"/>
  <c r="BF27"/>
  <c r="AW42"/>
  <c r="BF29"/>
  <c r="U29"/>
  <c r="AQ29"/>
  <c r="R27"/>
  <c r="BE39"/>
  <c r="AT36"/>
  <c r="BV37"/>
  <c r="U37"/>
  <c r="BI47" i="53"/>
  <c r="AP54" i="52"/>
  <c r="AA54"/>
  <c r="AU54"/>
  <c r="BO54"/>
  <c r="Y54"/>
  <c r="BE54"/>
  <c r="BV54"/>
  <c r="Z54"/>
  <c r="AE54"/>
  <c r="AY54"/>
  <c r="BW54"/>
  <c r="AG54"/>
  <c r="BM54"/>
  <c r="AO54"/>
  <c r="BU54"/>
  <c r="Q54"/>
  <c r="AW54"/>
  <c r="Z52"/>
  <c r="BA52"/>
  <c r="BG52"/>
  <c r="BQ52"/>
  <c r="BW52"/>
  <c r="BF52"/>
  <c r="U52"/>
  <c r="AA52"/>
  <c r="AP52"/>
  <c r="AK52"/>
  <c r="BQ48"/>
  <c r="BL46"/>
  <c r="AM46"/>
  <c r="R46"/>
  <c r="Y46"/>
  <c r="AW46"/>
  <c r="BQ46"/>
  <c r="BO46"/>
  <c r="AP46"/>
  <c r="AG46"/>
  <c r="BA46"/>
  <c r="BU46"/>
  <c r="BW46"/>
  <c r="AE46"/>
  <c r="AX46"/>
  <c r="AB46"/>
  <c r="Q46"/>
  <c r="AK46"/>
  <c r="BE46"/>
  <c r="BG46"/>
  <c r="T46"/>
  <c r="U46"/>
  <c r="AO46"/>
  <c r="BM46"/>
  <c r="BK46"/>
  <c r="AZ46"/>
  <c r="AO42"/>
  <c r="BU42"/>
  <c r="BD41"/>
  <c r="AN41"/>
  <c r="X41"/>
  <c r="AS41"/>
  <c r="BS41"/>
  <c r="Z41"/>
  <c r="AU41"/>
  <c r="BQ41"/>
  <c r="AA41"/>
  <c r="AW41"/>
  <c r="BR41"/>
  <c r="AD41"/>
  <c r="AY41"/>
  <c r="BU41"/>
  <c r="AM41"/>
  <c r="BP41"/>
  <c r="AZ41"/>
  <c r="AJ41"/>
  <c r="T41"/>
  <c r="W41"/>
  <c r="AX41"/>
  <c r="AE41"/>
  <c r="BA41"/>
  <c r="BV41"/>
  <c r="AG41"/>
  <c r="BB41"/>
  <c r="BW41"/>
  <c r="AI41"/>
  <c r="BE41"/>
  <c r="R41"/>
  <c r="BL41"/>
  <c r="AV41"/>
  <c r="AF41"/>
  <c r="P41"/>
  <c r="BT41"/>
  <c r="BC41"/>
  <c r="AC41"/>
  <c r="AK41"/>
  <c r="BF41"/>
  <c r="Q41"/>
  <c r="AL41"/>
  <c r="BG41"/>
  <c r="S41"/>
  <c r="AO41"/>
  <c r="BJ41"/>
  <c r="P39"/>
  <c r="BS38"/>
  <c r="AX38"/>
  <c r="AB38"/>
  <c r="Q38"/>
  <c r="AK38"/>
  <c r="BE38"/>
  <c r="BK38"/>
  <c r="T38"/>
  <c r="BC38"/>
  <c r="AG38"/>
  <c r="BU38"/>
  <c r="AE38"/>
  <c r="BN38"/>
  <c r="AR38"/>
  <c r="W38"/>
  <c r="U38"/>
  <c r="AO38"/>
  <c r="BM38"/>
  <c r="AZ38"/>
  <c r="AH38"/>
  <c r="BA38"/>
  <c r="BH38"/>
  <c r="AM38"/>
  <c r="R38"/>
  <c r="Y38"/>
  <c r="AW38"/>
  <c r="BQ38"/>
  <c r="AO36"/>
  <c r="BU36"/>
  <c r="BP36"/>
  <c r="BE36"/>
  <c r="AD36"/>
  <c r="Y36"/>
  <c r="BT36"/>
  <c r="BQ29"/>
  <c r="BU27"/>
  <c r="BV27"/>
  <c r="Z27"/>
  <c r="AE27"/>
  <c r="AY27"/>
  <c r="BW27"/>
  <c r="AG27"/>
  <c r="BM27"/>
  <c r="V27"/>
  <c r="AX27"/>
  <c r="S27"/>
  <c r="AQ27"/>
  <c r="BK27"/>
  <c r="Q27"/>
  <c r="AW27"/>
  <c r="BB27"/>
  <c r="BG27"/>
  <c r="AO27"/>
  <c r="AP27"/>
  <c r="AA27"/>
  <c r="AU27"/>
  <c r="BO27"/>
  <c r="Y27"/>
  <c r="BE27"/>
  <c r="AL27"/>
  <c r="AU23"/>
  <c r="AX23"/>
  <c r="BK23"/>
  <c r="AU9"/>
  <c r="AX9"/>
  <c r="BK9"/>
  <c r="BH9"/>
  <c r="AE9"/>
  <c r="AZ20" i="53"/>
  <c r="T20"/>
  <c r="J13" i="9" s="1"/>
  <c r="BR52" i="52"/>
  <c r="BJ52"/>
  <c r="BB52"/>
  <c r="AT52"/>
  <c r="AL52"/>
  <c r="AD52"/>
  <c r="V52"/>
  <c r="BP52"/>
  <c r="BH52"/>
  <c r="AZ52"/>
  <c r="AR52"/>
  <c r="AJ52"/>
  <c r="AB52"/>
  <c r="T52"/>
  <c r="BT52"/>
  <c r="BL52"/>
  <c r="BD52"/>
  <c r="AV52"/>
  <c r="AN52"/>
  <c r="AF52"/>
  <c r="X52"/>
  <c r="P52"/>
  <c r="AC52"/>
  <c r="AS52"/>
  <c r="BI52"/>
  <c r="S52"/>
  <c r="AI52"/>
  <c r="AY52"/>
  <c r="BO52"/>
  <c r="BR48"/>
  <c r="BJ48"/>
  <c r="BB48"/>
  <c r="AT48"/>
  <c r="AL48"/>
  <c r="AD48"/>
  <c r="V48"/>
  <c r="AC48"/>
  <c r="AS48"/>
  <c r="BI48"/>
  <c r="BT31"/>
  <c r="BL31"/>
  <c r="BD31"/>
  <c r="AV31"/>
  <c r="AN31"/>
  <c r="AF31"/>
  <c r="X31"/>
  <c r="P31"/>
  <c r="BP31"/>
  <c r="BH31"/>
  <c r="AZ31"/>
  <c r="AR31"/>
  <c r="AJ31"/>
  <c r="AB31"/>
  <c r="T31"/>
  <c r="AC31"/>
  <c r="AS31"/>
  <c r="BI31"/>
  <c r="BT29"/>
  <c r="BL29"/>
  <c r="BD29"/>
  <c r="AV29"/>
  <c r="AN29"/>
  <c r="AF29"/>
  <c r="X29"/>
  <c r="P29"/>
  <c r="BP29"/>
  <c r="BH29"/>
  <c r="AZ29"/>
  <c r="AR29"/>
  <c r="AJ29"/>
  <c r="AB29"/>
  <c r="T29"/>
  <c r="AC29"/>
  <c r="AS29"/>
  <c r="BI29"/>
  <c r="S29"/>
  <c r="AI29"/>
  <c r="AY29"/>
  <c r="BO29"/>
  <c r="BN23"/>
  <c r="AH23"/>
  <c r="W23"/>
  <c r="AM23"/>
  <c r="BC23"/>
  <c r="BS23"/>
  <c r="U23"/>
  <c r="AK23"/>
  <c r="BA23"/>
  <c r="BQ23"/>
  <c r="AR9"/>
  <c r="BS39"/>
  <c r="Y39"/>
  <c r="AU39"/>
  <c r="BP39"/>
  <c r="AA39"/>
  <c r="AV39"/>
  <c r="BQ39"/>
  <c r="X39"/>
  <c r="AS39"/>
  <c r="BO39"/>
  <c r="Z39"/>
  <c r="AP39"/>
  <c r="BF39"/>
  <c r="BV39"/>
  <c r="BN9"/>
  <c r="AH9"/>
  <c r="W9"/>
  <c r="AM9"/>
  <c r="BC9"/>
  <c r="BS9"/>
  <c r="U9"/>
  <c r="AK9"/>
  <c r="BA9"/>
  <c r="BQ9"/>
  <c r="W39"/>
  <c r="AL31"/>
  <c r="AT29"/>
  <c r="AL23"/>
  <c r="AN9"/>
  <c r="BH39"/>
  <c r="AT9"/>
  <c r="BR31"/>
  <c r="BD48"/>
  <c r="X48"/>
  <c r="BR46"/>
  <c r="BJ46"/>
  <c r="BB46"/>
  <c r="AV46"/>
  <c r="AQ46"/>
  <c r="AL46"/>
  <c r="BV46"/>
  <c r="BN46"/>
  <c r="BF46"/>
  <c r="AY46"/>
  <c r="AT46"/>
  <c r="AN46"/>
  <c r="AI46"/>
  <c r="AD46"/>
  <c r="X46"/>
  <c r="S46"/>
  <c r="AA46"/>
  <c r="V46"/>
  <c r="P46"/>
  <c r="AF46"/>
  <c r="AC46"/>
  <c r="AS46"/>
  <c r="BI46"/>
  <c r="BC46"/>
  <c r="BS46"/>
  <c r="BT38"/>
  <c r="BO38"/>
  <c r="BJ38"/>
  <c r="BD38"/>
  <c r="AY38"/>
  <c r="AT38"/>
  <c r="AN38"/>
  <c r="AI38"/>
  <c r="AD38"/>
  <c r="X38"/>
  <c r="S38"/>
  <c r="BG38"/>
  <c r="AL38"/>
  <c r="P38"/>
  <c r="BW38"/>
  <c r="BB38"/>
  <c r="AF38"/>
  <c r="BR38"/>
  <c r="AV38"/>
  <c r="AA38"/>
  <c r="BL38"/>
  <c r="AQ38"/>
  <c r="V38"/>
  <c r="AC38"/>
  <c r="AS38"/>
  <c r="BI38"/>
  <c r="I110" i="53"/>
  <c r="BT82"/>
  <c r="BP82"/>
  <c r="BL82"/>
  <c r="BH82"/>
  <c r="BD82"/>
  <c r="AZ82"/>
  <c r="AV82"/>
  <c r="AR82"/>
  <c r="AN82"/>
  <c r="AJ82"/>
  <c r="AF82"/>
  <c r="AB82"/>
  <c r="X82"/>
  <c r="T82"/>
  <c r="P82"/>
  <c r="BR82"/>
  <c r="BN82"/>
  <c r="BJ82"/>
  <c r="BF82"/>
  <c r="BB82"/>
  <c r="AX82"/>
  <c r="AT82"/>
  <c r="AP82"/>
  <c r="AL82"/>
  <c r="AH82"/>
  <c r="AD82"/>
  <c r="Z82"/>
  <c r="V82"/>
  <c r="R82"/>
  <c r="N82"/>
  <c r="BQ82"/>
  <c r="BI82"/>
  <c r="BA82"/>
  <c r="AS82"/>
  <c r="AK82"/>
  <c r="AC82"/>
  <c r="U82"/>
  <c r="M82"/>
  <c r="BM82"/>
  <c r="BE82"/>
  <c r="AW82"/>
  <c r="AO82"/>
  <c r="AG82"/>
  <c r="Y82"/>
  <c r="Q82"/>
  <c r="BK82"/>
  <c r="AU82"/>
  <c r="AE82"/>
  <c r="O82"/>
  <c r="BS82"/>
  <c r="BC82"/>
  <c r="AM82"/>
  <c r="W82"/>
  <c r="BG82"/>
  <c r="AA82"/>
  <c r="AQ82"/>
  <c r="S82"/>
  <c r="BO82"/>
  <c r="AY82"/>
  <c r="AI82"/>
  <c r="AR20"/>
  <c r="BN54" i="52"/>
  <c r="AH54"/>
  <c r="W54"/>
  <c r="AM54"/>
  <c r="BC54"/>
  <c r="BS54"/>
  <c r="U54"/>
  <c r="AK54"/>
  <c r="BA54"/>
  <c r="BN52"/>
  <c r="AH52"/>
  <c r="Q52"/>
  <c r="AG52"/>
  <c r="AW52"/>
  <c r="BM52"/>
  <c r="W52"/>
  <c r="AM52"/>
  <c r="BC52"/>
  <c r="BS52"/>
  <c r="AR48"/>
  <c r="AU46"/>
  <c r="Z46"/>
  <c r="BN42"/>
  <c r="AR42"/>
  <c r="W42"/>
  <c r="U42"/>
  <c r="AK42"/>
  <c r="BA42"/>
  <c r="BF38"/>
  <c r="AJ38"/>
  <c r="BV48"/>
  <c r="AP48"/>
  <c r="S48"/>
  <c r="AI48"/>
  <c r="AY48"/>
  <c r="BO48"/>
  <c r="Q48"/>
  <c r="AG48"/>
  <c r="AW48"/>
  <c r="BM48"/>
  <c r="BC39"/>
  <c r="BV31"/>
  <c r="AP31"/>
  <c r="S31"/>
  <c r="AI31"/>
  <c r="AY31"/>
  <c r="BO31"/>
  <c r="Q31"/>
  <c r="AG31"/>
  <c r="AW31"/>
  <c r="BM31"/>
  <c r="BN29"/>
  <c r="AH29"/>
  <c r="Q29"/>
  <c r="AG29"/>
  <c r="AW29"/>
  <c r="BM29"/>
  <c r="W29"/>
  <c r="AM29"/>
  <c r="BC29"/>
  <c r="BS29"/>
  <c r="BN27"/>
  <c r="AH27"/>
  <c r="W27"/>
  <c r="AM27"/>
  <c r="BC27"/>
  <c r="BS27"/>
  <c r="U27"/>
  <c r="AK27"/>
  <c r="BA27"/>
  <c r="BQ27"/>
  <c r="BF23"/>
  <c r="Z23"/>
  <c r="AA23"/>
  <c r="AQ23"/>
  <c r="BG23"/>
  <c r="BW23"/>
  <c r="Y23"/>
  <c r="AO23"/>
  <c r="BE23"/>
  <c r="BU23"/>
  <c r="BP9"/>
  <c r="AJ9"/>
  <c r="AW39"/>
  <c r="AE39"/>
  <c r="AZ39"/>
  <c r="BU39"/>
  <c r="AF39"/>
  <c r="BA39"/>
  <c r="BW39"/>
  <c r="AC39"/>
  <c r="AY39"/>
  <c r="BT39"/>
  <c r="AD39"/>
  <c r="AT39"/>
  <c r="BJ39"/>
  <c r="BF9"/>
  <c r="Z9"/>
  <c r="AA9"/>
  <c r="AQ9"/>
  <c r="BG9"/>
  <c r="BW9"/>
  <c r="Y9"/>
  <c r="AO9"/>
  <c r="BE9"/>
  <c r="BU9"/>
  <c r="BR80" i="53"/>
  <c r="BN80"/>
  <c r="BJ80"/>
  <c r="BF80"/>
  <c r="BB80"/>
  <c r="AX80"/>
  <c r="AT80"/>
  <c r="AP80"/>
  <c r="AL80"/>
  <c r="AH80"/>
  <c r="AD80"/>
  <c r="Z80"/>
  <c r="V80"/>
  <c r="R80"/>
  <c r="N80"/>
  <c r="BT80"/>
  <c r="BP80"/>
  <c r="BL80"/>
  <c r="BH80"/>
  <c r="BD80"/>
  <c r="AZ80"/>
  <c r="AV80"/>
  <c r="AR80"/>
  <c r="AN80"/>
  <c r="AJ80"/>
  <c r="AF80"/>
  <c r="AB80"/>
  <c r="X80"/>
  <c r="T80"/>
  <c r="P80"/>
  <c r="BO80"/>
  <c r="BG80"/>
  <c r="AY80"/>
  <c r="AQ80"/>
  <c r="AI80"/>
  <c r="AA80"/>
  <c r="S80"/>
  <c r="BS80"/>
  <c r="BK80"/>
  <c r="BC80"/>
  <c r="AU80"/>
  <c r="AM80"/>
  <c r="AE80"/>
  <c r="W80"/>
  <c r="O80"/>
  <c r="BI80"/>
  <c r="AS80"/>
  <c r="AC80"/>
  <c r="M80"/>
  <c r="CE53"/>
  <c r="CA53"/>
  <c r="BW53"/>
  <c r="BS53"/>
  <c r="BO53"/>
  <c r="BK53"/>
  <c r="BG53"/>
  <c r="BC53"/>
  <c r="AY53"/>
  <c r="AU53"/>
  <c r="AQ53"/>
  <c r="AM53"/>
  <c r="AI53"/>
  <c r="AE53"/>
  <c r="AA53"/>
  <c r="W53"/>
  <c r="S53"/>
  <c r="O53"/>
  <c r="BQ80"/>
  <c r="BA80"/>
  <c r="AK80"/>
  <c r="U80"/>
  <c r="CC53"/>
  <c r="BY53"/>
  <c r="BU53"/>
  <c r="BQ53"/>
  <c r="BM53"/>
  <c r="BI53"/>
  <c r="BE53"/>
  <c r="BA53"/>
  <c r="AW53"/>
  <c r="AS53"/>
  <c r="AO53"/>
  <c r="AK53"/>
  <c r="AG53"/>
  <c r="AC53"/>
  <c r="Y53"/>
  <c r="U53"/>
  <c r="Q53"/>
  <c r="M53"/>
  <c r="CC27"/>
  <c r="BY27"/>
  <c r="BU27"/>
  <c r="BQ27"/>
  <c r="BM27"/>
  <c r="BI27"/>
  <c r="BE27"/>
  <c r="BA27"/>
  <c r="AW27"/>
  <c r="AS27"/>
  <c r="AO27"/>
  <c r="AK27"/>
  <c r="AG27"/>
  <c r="AC27"/>
  <c r="Y27"/>
  <c r="U27"/>
  <c r="Q27"/>
  <c r="M27"/>
  <c r="BE80"/>
  <c r="Y80"/>
  <c r="CB53"/>
  <c r="BT53"/>
  <c r="BL53"/>
  <c r="BD53"/>
  <c r="AV53"/>
  <c r="AN53"/>
  <c r="AF53"/>
  <c r="X53"/>
  <c r="P53"/>
  <c r="CD27"/>
  <c r="BX27"/>
  <c r="BS27"/>
  <c r="BN27"/>
  <c r="BH27"/>
  <c r="BC27"/>
  <c r="AX27"/>
  <c r="AR27"/>
  <c r="AM27"/>
  <c r="AH27"/>
  <c r="AB27"/>
  <c r="W27"/>
  <c r="R27"/>
  <c r="BT3"/>
  <c r="BP3"/>
  <c r="BL3"/>
  <c r="BH3"/>
  <c r="BD3"/>
  <c r="AZ3"/>
  <c r="AV3"/>
  <c r="AR3"/>
  <c r="AN3"/>
  <c r="AJ3"/>
  <c r="AF3"/>
  <c r="AB3"/>
  <c r="X3"/>
  <c r="T3"/>
  <c r="P3"/>
  <c r="M64" i="52"/>
  <c r="M60"/>
  <c r="AO80" i="53"/>
  <c r="CF53"/>
  <c r="BX53"/>
  <c r="BP53"/>
  <c r="BH53"/>
  <c r="AZ53"/>
  <c r="AR53"/>
  <c r="AJ53"/>
  <c r="AB53"/>
  <c r="T53"/>
  <c r="CF27"/>
  <c r="CA27"/>
  <c r="BV27"/>
  <c r="BP27"/>
  <c r="BK27"/>
  <c r="BF27"/>
  <c r="AZ27"/>
  <c r="AU27"/>
  <c r="AP27"/>
  <c r="AJ27"/>
  <c r="AE27"/>
  <c r="Z27"/>
  <c r="T27"/>
  <c r="O27"/>
  <c r="BR3"/>
  <c r="BN3"/>
  <c r="BJ3"/>
  <c r="BF3"/>
  <c r="BB3"/>
  <c r="AX3"/>
  <c r="AT3"/>
  <c r="AP3"/>
  <c r="AL3"/>
  <c r="AH3"/>
  <c r="AD3"/>
  <c r="Z3"/>
  <c r="V3"/>
  <c r="R3"/>
  <c r="N3"/>
  <c r="M58" i="52"/>
  <c r="M39"/>
  <c r="AG80" i="53"/>
  <c r="BV53"/>
  <c r="BF53"/>
  <c r="AP53"/>
  <c r="Z53"/>
  <c r="CE27"/>
  <c r="BT27"/>
  <c r="BJ27"/>
  <c r="AY27"/>
  <c r="AN27"/>
  <c r="AD27"/>
  <c r="S27"/>
  <c r="BO3"/>
  <c r="BG3"/>
  <c r="AY3"/>
  <c r="AQ3"/>
  <c r="AI3"/>
  <c r="AA3"/>
  <c r="S3"/>
  <c r="M41" i="52"/>
  <c r="M28"/>
  <c r="BT3"/>
  <c r="BP3"/>
  <c r="BL3"/>
  <c r="BH3"/>
  <c r="BD3"/>
  <c r="AZ3"/>
  <c r="AV3"/>
  <c r="AR3"/>
  <c r="AN3"/>
  <c r="AJ3"/>
  <c r="AF3"/>
  <c r="AB3"/>
  <c r="X3"/>
  <c r="T3"/>
  <c r="P3"/>
  <c r="I43" i="40"/>
  <c r="I39"/>
  <c r="I35"/>
  <c r="I31"/>
  <c r="I27"/>
  <c r="I17"/>
  <c r="I13"/>
  <c r="I9"/>
  <c r="I5"/>
  <c r="I70" i="38"/>
  <c r="I66"/>
  <c r="I60"/>
  <c r="I54"/>
  <c r="I50"/>
  <c r="I46"/>
  <c r="I42"/>
  <c r="I36"/>
  <c r="I32"/>
  <c r="I28"/>
  <c r="I24"/>
  <c r="I20"/>
  <c r="I14"/>
  <c r="I10"/>
  <c r="I6"/>
  <c r="Q80" i="53"/>
  <c r="BR53"/>
  <c r="BB53"/>
  <c r="AL53"/>
  <c r="V53"/>
  <c r="CB27"/>
  <c r="BR27"/>
  <c r="BG27"/>
  <c r="AV27"/>
  <c r="AL27"/>
  <c r="AA27"/>
  <c r="P27"/>
  <c r="BM3"/>
  <c r="BE3"/>
  <c r="AW3"/>
  <c r="AO3"/>
  <c r="AG3"/>
  <c r="Y3"/>
  <c r="Q3"/>
  <c r="M54" i="52"/>
  <c r="M52"/>
  <c r="BM80" i="53"/>
  <c r="CD53"/>
  <c r="BN53"/>
  <c r="AX53"/>
  <c r="AH53"/>
  <c r="R53"/>
  <c r="BZ27"/>
  <c r="BO27"/>
  <c r="BD27"/>
  <c r="AT27"/>
  <c r="AI27"/>
  <c r="X27"/>
  <c r="N27"/>
  <c r="BS3"/>
  <c r="BK3"/>
  <c r="BC3"/>
  <c r="AU3"/>
  <c r="AM3"/>
  <c r="AE3"/>
  <c r="W3"/>
  <c r="O3"/>
  <c r="M61" i="52"/>
  <c r="M59"/>
  <c r="M57"/>
  <c r="M55"/>
  <c r="M48"/>
  <c r="M44"/>
  <c r="M37"/>
  <c r="M36"/>
  <c r="BV3"/>
  <c r="BR3"/>
  <c r="BN3"/>
  <c r="BJ3"/>
  <c r="BF3"/>
  <c r="BB3"/>
  <c r="AX3"/>
  <c r="AT3"/>
  <c r="AP3"/>
  <c r="AL3"/>
  <c r="AH3"/>
  <c r="AD3"/>
  <c r="Z3"/>
  <c r="V3"/>
  <c r="R3"/>
  <c r="I41" i="40"/>
  <c r="I37"/>
  <c r="I33"/>
  <c r="I29"/>
  <c r="I25"/>
  <c r="I19"/>
  <c r="I15"/>
  <c r="I11"/>
  <c r="I7"/>
  <c r="I72" i="38"/>
  <c r="I68"/>
  <c r="I64"/>
  <c r="I58"/>
  <c r="I52"/>
  <c r="I48"/>
  <c r="I44"/>
  <c r="I40"/>
  <c r="I34"/>
  <c r="I30"/>
  <c r="I26"/>
  <c r="I22"/>
  <c r="I18"/>
  <c r="I12"/>
  <c r="I8"/>
  <c r="AW80" i="53"/>
  <c r="BZ53"/>
  <c r="BJ53"/>
  <c r="AT53"/>
  <c r="AD53"/>
  <c r="N53"/>
  <c r="BW27"/>
  <c r="BL27"/>
  <c r="BB27"/>
  <c r="AQ27"/>
  <c r="AF27"/>
  <c r="V27"/>
  <c r="BQ3"/>
  <c r="BI3"/>
  <c r="BA3"/>
  <c r="AS3"/>
  <c r="AK3"/>
  <c r="AC3"/>
  <c r="U3"/>
  <c r="M3"/>
  <c r="M46" i="52"/>
  <c r="M38"/>
  <c r="M9"/>
  <c r="BQ3"/>
  <c r="BI3"/>
  <c r="BA3"/>
  <c r="AS3"/>
  <c r="AK3"/>
  <c r="AC3"/>
  <c r="U3"/>
  <c r="I38" i="40"/>
  <c r="I30"/>
  <c r="I14"/>
  <c r="I6"/>
  <c r="I67" i="38"/>
  <c r="I57"/>
  <c r="I47"/>
  <c r="I37"/>
  <c r="I29"/>
  <c r="I21"/>
  <c r="I11"/>
  <c r="BW3" i="52"/>
  <c r="BO3"/>
  <c r="BG3"/>
  <c r="AY3"/>
  <c r="AQ3"/>
  <c r="AI3"/>
  <c r="AA3"/>
  <c r="S3"/>
  <c r="I28" i="40"/>
  <c r="I12"/>
  <c r="I65" i="38"/>
  <c r="I45"/>
  <c r="I27"/>
  <c r="I9"/>
  <c r="M42" i="52"/>
  <c r="BU3"/>
  <c r="BM3"/>
  <c r="BE3"/>
  <c r="AW3"/>
  <c r="AO3"/>
  <c r="AG3"/>
  <c r="Y3"/>
  <c r="Q3"/>
  <c r="I42" i="40"/>
  <c r="I34"/>
  <c r="I26"/>
  <c r="I18"/>
  <c r="I10"/>
  <c r="I71" i="38"/>
  <c r="I61"/>
  <c r="I51"/>
  <c r="I43"/>
  <c r="I33"/>
  <c r="I25"/>
  <c r="I15"/>
  <c r="I7"/>
  <c r="M31" i="52"/>
  <c r="M29"/>
  <c r="M27"/>
  <c r="M23"/>
  <c r="BS3"/>
  <c r="BK3"/>
  <c r="BC3"/>
  <c r="AU3"/>
  <c r="AM3"/>
  <c r="AE3"/>
  <c r="W3"/>
  <c r="I40" i="40"/>
  <c r="I32"/>
  <c r="I24"/>
  <c r="I16"/>
  <c r="I8"/>
  <c r="I69" i="38"/>
  <c r="I59"/>
  <c r="I49"/>
  <c r="I41"/>
  <c r="I31"/>
  <c r="I23"/>
  <c r="I13"/>
  <c r="I5"/>
  <c r="I36" i="40"/>
  <c r="I20"/>
  <c r="I73" i="38"/>
  <c r="I53"/>
  <c r="I35"/>
  <c r="I19"/>
  <c r="BV38" i="52"/>
  <c r="BJ31"/>
  <c r="AD31"/>
  <c r="AL29"/>
  <c r="BJ23"/>
  <c r="AD23"/>
  <c r="BL9"/>
  <c r="AF9"/>
  <c r="AM39"/>
  <c r="BR9"/>
  <c r="AL9"/>
  <c r="BP20" i="53"/>
  <c r="AJ20"/>
  <c r="AB13" i="9" s="1"/>
  <c r="BT23" i="52"/>
  <c r="BL23"/>
  <c r="BD23"/>
  <c r="AV23"/>
  <c r="AN23"/>
  <c r="AF23"/>
  <c r="X23"/>
  <c r="P23"/>
  <c r="BP23"/>
  <c r="BH23"/>
  <c r="AZ23"/>
  <c r="AR23"/>
  <c r="AJ23"/>
  <c r="AB23"/>
  <c r="T23"/>
  <c r="AC23"/>
  <c r="AS23"/>
  <c r="BI23"/>
  <c r="AI39"/>
  <c r="BD39"/>
  <c r="R39"/>
  <c r="AH39"/>
  <c r="AX39"/>
  <c r="BN39"/>
  <c r="AC9"/>
  <c r="AS9"/>
  <c r="BI9"/>
  <c r="B70" i="18"/>
  <c r="I1" s="1"/>
  <c r="B68"/>
  <c r="C68" s="1"/>
  <c r="C67" s="1"/>
  <c r="E3" i="11"/>
  <c r="BB31" i="52"/>
  <c r="V31"/>
  <c r="BJ29"/>
  <c r="AD29"/>
  <c r="BB23"/>
  <c r="V23"/>
  <c r="BD9"/>
  <c r="X9"/>
  <c r="Q39"/>
  <c r="BJ9"/>
  <c r="AD9"/>
  <c r="BM39"/>
  <c r="BT9"/>
  <c r="BR29"/>
  <c r="BR36" i="53"/>
  <c r="CB36"/>
  <c r="U36"/>
  <c r="BQ36"/>
  <c r="BC36"/>
  <c r="BT48" i="52"/>
  <c r="AN48"/>
  <c r="BH20" i="53"/>
  <c r="AB20"/>
  <c r="T13" i="9" s="1"/>
  <c r="BS93" i="53"/>
  <c r="BO93"/>
  <c r="BK93"/>
  <c r="BG93"/>
  <c r="BC93"/>
  <c r="AY93"/>
  <c r="AU93"/>
  <c r="AQ93"/>
  <c r="AM93"/>
  <c r="AI93"/>
  <c r="AE93"/>
  <c r="AA93"/>
  <c r="W93"/>
  <c r="S93"/>
  <c r="O93"/>
  <c r="I121"/>
  <c r="BQ93"/>
  <c r="BM93"/>
  <c r="BI93"/>
  <c r="BE93"/>
  <c r="BA93"/>
  <c r="AW93"/>
  <c r="AS93"/>
  <c r="AO93"/>
  <c r="AK93"/>
  <c r="AG93"/>
  <c r="AC93"/>
  <c r="Y93"/>
  <c r="U93"/>
  <c r="Q93"/>
  <c r="M93"/>
  <c r="BP93"/>
  <c r="BH93"/>
  <c r="AZ93"/>
  <c r="AR93"/>
  <c r="AJ93"/>
  <c r="AB93"/>
  <c r="T93"/>
  <c r="BT93"/>
  <c r="BL93"/>
  <c r="BD93"/>
  <c r="AV93"/>
  <c r="AN93"/>
  <c r="AF93"/>
  <c r="X93"/>
  <c r="P93"/>
  <c r="BR93"/>
  <c r="BB93"/>
  <c r="AL93"/>
  <c r="V93"/>
  <c r="BJ93"/>
  <c r="AT93"/>
  <c r="AD93"/>
  <c r="N93"/>
  <c r="AP93"/>
  <c r="BF93"/>
  <c r="Z93"/>
  <c r="AH93"/>
  <c r="BN93"/>
  <c r="AX93"/>
  <c r="R93"/>
  <c r="BR54" i="52"/>
  <c r="BJ54"/>
  <c r="BB54"/>
  <c r="AT54"/>
  <c r="AL54"/>
  <c r="AD54"/>
  <c r="V54"/>
  <c r="BP54"/>
  <c r="BH54"/>
  <c r="AZ54"/>
  <c r="AR54"/>
  <c r="AJ54"/>
  <c r="AB54"/>
  <c r="T54"/>
  <c r="BT54"/>
  <c r="BL54"/>
  <c r="BD54"/>
  <c r="AV54"/>
  <c r="AN54"/>
  <c r="AF54"/>
  <c r="X54"/>
  <c r="P54"/>
  <c r="AC54"/>
  <c r="AS54"/>
  <c r="BI54"/>
  <c r="AX52"/>
  <c r="R52"/>
  <c r="Y52"/>
  <c r="AO52"/>
  <c r="BE52"/>
  <c r="BU52"/>
  <c r="AE52"/>
  <c r="AU52"/>
  <c r="BK52"/>
  <c r="BH48"/>
  <c r="AB48"/>
  <c r="BH46"/>
  <c r="AJ46"/>
  <c r="BV42"/>
  <c r="BP42"/>
  <c r="BK42"/>
  <c r="BF42"/>
  <c r="AZ42"/>
  <c r="AU42"/>
  <c r="AP42"/>
  <c r="AJ42"/>
  <c r="AE42"/>
  <c r="Z42"/>
  <c r="T42"/>
  <c r="BW42"/>
  <c r="BR42"/>
  <c r="BL42"/>
  <c r="BG42"/>
  <c r="BB42"/>
  <c r="AV42"/>
  <c r="AQ42"/>
  <c r="AL42"/>
  <c r="AF42"/>
  <c r="AA42"/>
  <c r="V42"/>
  <c r="P42"/>
  <c r="BJ42"/>
  <c r="AN42"/>
  <c r="S42"/>
  <c r="BD42"/>
  <c r="AI42"/>
  <c r="BT42"/>
  <c r="AY42"/>
  <c r="AD42"/>
  <c r="BO42"/>
  <c r="AT42"/>
  <c r="X42"/>
  <c r="AC42"/>
  <c r="AS42"/>
  <c r="BI42"/>
  <c r="BP38"/>
  <c r="AU38"/>
  <c r="Z38"/>
  <c r="C17" i="17"/>
  <c r="I17" s="1"/>
  <c r="O17" s="1"/>
  <c r="U17" s="1"/>
  <c r="AA17" s="1"/>
  <c r="AG17" s="1"/>
  <c r="BF48" i="52"/>
  <c r="Z48"/>
  <c r="AA48"/>
  <c r="AQ48"/>
  <c r="BG48"/>
  <c r="BW48"/>
  <c r="Y48"/>
  <c r="AO48"/>
  <c r="BE48"/>
  <c r="BU48"/>
  <c r="BF31"/>
  <c r="Z31"/>
  <c r="AA31"/>
  <c r="AQ31"/>
  <c r="BG31"/>
  <c r="BW31"/>
  <c r="Y31"/>
  <c r="AO31"/>
  <c r="BE31"/>
  <c r="BU31"/>
  <c r="AX29"/>
  <c r="R29"/>
  <c r="Y29"/>
  <c r="AO29"/>
  <c r="BE29"/>
  <c r="BU29"/>
  <c r="AE29"/>
  <c r="AU29"/>
  <c r="BK29"/>
  <c r="BT27"/>
  <c r="BL27"/>
  <c r="BD27"/>
  <c r="AV27"/>
  <c r="AN27"/>
  <c r="AF27"/>
  <c r="X27"/>
  <c r="P27"/>
  <c r="BP27"/>
  <c r="BH27"/>
  <c r="AZ27"/>
  <c r="AR27"/>
  <c r="AJ27"/>
  <c r="AB27"/>
  <c r="T27"/>
  <c r="AC27"/>
  <c r="AS27"/>
  <c r="BI27"/>
  <c r="BV23"/>
  <c r="AP23"/>
  <c r="S23"/>
  <c r="AI23"/>
  <c r="AY23"/>
  <c r="BO23"/>
  <c r="Q23"/>
  <c r="AG23"/>
  <c r="AW23"/>
  <c r="BM23"/>
  <c r="AZ9"/>
  <c r="T9"/>
  <c r="T39"/>
  <c r="AO39"/>
  <c r="BK39"/>
  <c r="U39"/>
  <c r="AQ39"/>
  <c r="BL39"/>
  <c r="S39"/>
  <c r="AN39"/>
  <c r="BI39"/>
  <c r="V39"/>
  <c r="AL39"/>
  <c r="BB39"/>
  <c r="BR39"/>
  <c r="BV9"/>
  <c r="AP9"/>
  <c r="S9"/>
  <c r="AI9"/>
  <c r="AY9"/>
  <c r="BO9"/>
  <c r="Q9"/>
  <c r="AG9"/>
  <c r="AW9"/>
  <c r="BM9"/>
  <c r="AT31"/>
  <c r="BB29"/>
  <c r="V29"/>
  <c r="BJ27"/>
  <c r="AD27"/>
  <c r="AT23"/>
  <c r="AV9"/>
  <c r="P9"/>
  <c r="BB9"/>
  <c r="E35" i="18"/>
  <c r="E33"/>
  <c r="B4" i="45"/>
  <c r="B5" i="44" s="1"/>
  <c r="E34" i="18"/>
  <c r="BR27" i="52"/>
  <c r="R27" i="6"/>
  <c r="O27"/>
  <c r="R26"/>
  <c r="S26" s="1"/>
  <c r="T26"/>
  <c r="O26"/>
  <c r="R25"/>
  <c r="S25"/>
  <c r="O25"/>
  <c r="R24"/>
  <c r="O24"/>
  <c r="E13" i="22"/>
  <c r="E15" s="1"/>
  <c r="F7"/>
  <c r="G7" s="1"/>
  <c r="O17" i="6"/>
  <c r="AF32" i="10"/>
  <c r="AG32"/>
  <c r="AH32" s="1"/>
  <c r="R31"/>
  <c r="S31"/>
  <c r="O31"/>
  <c r="F24"/>
  <c r="D24" i="1"/>
  <c r="E23"/>
  <c r="E22"/>
  <c r="F20"/>
  <c r="F13"/>
  <c r="F51" s="1"/>
  <c r="E15"/>
  <c r="F14"/>
  <c r="E16"/>
  <c r="E17" s="1"/>
  <c r="F41"/>
  <c r="E46"/>
  <c r="E52"/>
  <c r="D47"/>
  <c r="D48" s="1"/>
  <c r="C55"/>
  <c r="C15" i="6"/>
  <c r="E9" i="1"/>
  <c r="F6"/>
  <c r="E8"/>
  <c r="E51"/>
  <c r="BS34" i="52"/>
  <c r="BG34"/>
  <c r="AU34"/>
  <c r="AI34"/>
  <c r="W34"/>
  <c r="BM34"/>
  <c r="AO34"/>
  <c r="BP34"/>
  <c r="AV34"/>
  <c r="X34"/>
  <c r="BR34"/>
  <c r="BF34"/>
  <c r="AT34"/>
  <c r="AH34"/>
  <c r="V34"/>
  <c r="BQ34"/>
  <c r="AS34"/>
  <c r="U34"/>
  <c r="BH34"/>
  <c r="AJ34"/>
  <c r="BT70"/>
  <c r="BH70"/>
  <c r="AV70"/>
  <c r="AJ70"/>
  <c r="X70"/>
  <c r="BV70"/>
  <c r="BF70"/>
  <c r="AP70"/>
  <c r="Z70"/>
  <c r="BN70"/>
  <c r="AX70"/>
  <c r="AH70"/>
  <c r="R70"/>
  <c r="L35"/>
  <c r="M35" s="1"/>
  <c r="BM70"/>
  <c r="AG70"/>
  <c r="BJ70"/>
  <c r="AD70"/>
  <c r="BG70"/>
  <c r="AA70"/>
  <c r="BE70"/>
  <c r="Y70"/>
  <c r="F40" i="11"/>
  <c r="F42"/>
  <c r="F39"/>
  <c r="E109"/>
  <c r="C8" i="6" s="1"/>
  <c r="H36" i="11"/>
  <c r="G38"/>
  <c r="E41"/>
  <c r="E31"/>
  <c r="E33" s="1"/>
  <c r="E108"/>
  <c r="C7" i="6" s="1"/>
  <c r="C21" i="9" s="1"/>
  <c r="H26" i="11"/>
  <c r="G28"/>
  <c r="F30"/>
  <c r="F32"/>
  <c r="F29"/>
  <c r="G106"/>
  <c r="C8" i="9"/>
  <c r="C7"/>
  <c r="F20" i="11"/>
  <c r="F21" s="1"/>
  <c r="F19"/>
  <c r="E111"/>
  <c r="C10" i="6" s="1"/>
  <c r="E21" i="11"/>
  <c r="BV35" i="52"/>
  <c r="Q2" i="39"/>
  <c r="D2" i="22"/>
  <c r="Q2" i="9"/>
  <c r="Q2" i="10"/>
  <c r="Q2" i="1"/>
  <c r="Z5" i="17"/>
  <c r="AG2" i="11"/>
  <c r="AE2" i="9" s="1"/>
  <c r="G42" i="1"/>
  <c r="G44" s="1"/>
  <c r="G45" s="1"/>
  <c r="F44"/>
  <c r="F45"/>
  <c r="F53"/>
  <c r="AD43" i="52"/>
  <c r="AI7"/>
  <c r="BG98" i="53"/>
  <c r="W45" i="52"/>
  <c r="AZ45"/>
  <c r="V33" i="53"/>
  <c r="BB33"/>
  <c r="E17" i="39"/>
  <c r="E15"/>
  <c r="E18"/>
  <c r="D72"/>
  <c r="D73"/>
  <c r="E73"/>
  <c r="D74"/>
  <c r="D71"/>
  <c r="E71"/>
  <c r="D57"/>
  <c r="D58"/>
  <c r="D55"/>
  <c r="D56"/>
  <c r="D49"/>
  <c r="D50"/>
  <c r="D47"/>
  <c r="D48"/>
  <c r="D40"/>
  <c r="D41"/>
  <c r="D39"/>
  <c r="D42"/>
  <c r="D82"/>
  <c r="D81"/>
  <c r="E81"/>
  <c r="D80"/>
  <c r="E80"/>
  <c r="D79"/>
  <c r="E79"/>
  <c r="E82"/>
  <c r="H20" i="11"/>
  <c r="I6"/>
  <c r="J6" s="1"/>
  <c r="BA97" i="53"/>
  <c r="AA94"/>
  <c r="Y45" i="52"/>
  <c r="AH7"/>
  <c r="BA7"/>
  <c r="G34" i="1"/>
  <c r="BR91" i="53"/>
  <c r="Z85"/>
  <c r="BT85"/>
  <c r="AT96"/>
  <c r="N90"/>
  <c r="AB38"/>
  <c r="BK96"/>
  <c r="W87"/>
  <c r="AV85"/>
  <c r="AF97"/>
  <c r="CD38"/>
  <c r="BT94"/>
  <c r="AO96"/>
  <c r="BB38"/>
  <c r="AE97"/>
  <c r="AU90"/>
  <c r="BQ99"/>
  <c r="AR96"/>
  <c r="F36" i="1"/>
  <c r="F38" s="1"/>
  <c r="BP85" i="53"/>
  <c r="BR85"/>
  <c r="AC85"/>
  <c r="BO94"/>
  <c r="BQ94"/>
  <c r="I127"/>
  <c r="AZ46"/>
  <c r="BI96"/>
  <c r="AI96"/>
  <c r="BH96"/>
  <c r="BJ96"/>
  <c r="CD46"/>
  <c r="BQ40"/>
  <c r="BS85"/>
  <c r="P94"/>
  <c r="AS94"/>
  <c r="AQ99"/>
  <c r="BB99"/>
  <c r="AM92"/>
  <c r="BQ96"/>
  <c r="BO96"/>
  <c r="N96"/>
  <c r="BH44"/>
  <c r="AG44"/>
  <c r="AF44"/>
  <c r="R85"/>
  <c r="AZ85"/>
  <c r="AD85"/>
  <c r="AS85"/>
  <c r="M85"/>
  <c r="AA85"/>
  <c r="AY85"/>
  <c r="BI85"/>
  <c r="AB94"/>
  <c r="AN94"/>
  <c r="BS99"/>
  <c r="AN99"/>
  <c r="Q96"/>
  <c r="AE96"/>
  <c r="AB96"/>
  <c r="AD96"/>
  <c r="Q90"/>
  <c r="P90"/>
  <c r="I118"/>
  <c r="AW90"/>
  <c r="O90"/>
  <c r="BH87"/>
  <c r="BO87"/>
  <c r="AV87"/>
  <c r="M29"/>
  <c r="BS7" i="52"/>
  <c r="AF38" i="53"/>
  <c r="BO38"/>
  <c r="AO97"/>
  <c r="AX97"/>
  <c r="BT97"/>
  <c r="AO38"/>
  <c r="R90"/>
  <c r="V90"/>
  <c r="AV90"/>
  <c r="AR90"/>
  <c r="AE90"/>
  <c r="BK90"/>
  <c r="AG90"/>
  <c r="BM90"/>
  <c r="BE7" i="52"/>
  <c r="AS29" i="53"/>
  <c r="AU38"/>
  <c r="BP87"/>
  <c r="Y87"/>
  <c r="BW38"/>
  <c r="CB38"/>
  <c r="BE26" i="52"/>
  <c r="BR38" i="53"/>
  <c r="AY29"/>
  <c r="AM26" i="52"/>
  <c r="BG26"/>
  <c r="Y97" i="53"/>
  <c r="AH97"/>
  <c r="BL97"/>
  <c r="AX90"/>
  <c r="BJ90"/>
  <c r="AN90"/>
  <c r="AJ90"/>
  <c r="AA90"/>
  <c r="BG90"/>
  <c r="AC90"/>
  <c r="BI90"/>
  <c r="AB29"/>
  <c r="BK38"/>
  <c r="AS38"/>
  <c r="BI29"/>
  <c r="BV38"/>
  <c r="AI29"/>
  <c r="AA97"/>
  <c r="AK97"/>
  <c r="X97"/>
  <c r="BC38"/>
  <c r="AP90"/>
  <c r="BR90"/>
  <c r="BT90"/>
  <c r="BP90"/>
  <c r="AQ90"/>
  <c r="M90"/>
  <c r="AS90"/>
  <c r="M7" i="52"/>
  <c r="CC42" i="53"/>
  <c r="AZ7" i="52"/>
  <c r="X87" i="53"/>
  <c r="BE87"/>
  <c r="AN38"/>
  <c r="CF38"/>
  <c r="X29"/>
  <c r="BE38"/>
  <c r="AX38"/>
  <c r="AG38"/>
  <c r="BN38"/>
  <c r="BI38"/>
  <c r="X38"/>
  <c r="P38"/>
  <c r="BP38"/>
  <c r="BF38"/>
  <c r="BZ38"/>
  <c r="AD38"/>
  <c r="AM38"/>
  <c r="N38"/>
  <c r="AW38"/>
  <c r="AH38"/>
  <c r="AV42"/>
  <c r="BG38"/>
  <c r="AR38"/>
  <c r="T38"/>
  <c r="S38"/>
  <c r="Z38"/>
  <c r="AI38"/>
  <c r="AN98"/>
  <c r="BO97"/>
  <c r="AM97"/>
  <c r="U97"/>
  <c r="Z97"/>
  <c r="BN97"/>
  <c r="BD97"/>
  <c r="BU38"/>
  <c r="BS38"/>
  <c r="R38"/>
  <c r="BN90"/>
  <c r="BF90"/>
  <c r="AT90"/>
  <c r="BB90"/>
  <c r="AF90"/>
  <c r="BL90"/>
  <c r="AB90"/>
  <c r="BH90"/>
  <c r="W90"/>
  <c r="AM90"/>
  <c r="BC90"/>
  <c r="BS90"/>
  <c r="Y90"/>
  <c r="AO90"/>
  <c r="BE90"/>
  <c r="BM38"/>
  <c r="CA38"/>
  <c r="O38"/>
  <c r="V38"/>
  <c r="BY38"/>
  <c r="M38"/>
  <c r="AA38"/>
  <c r="BT38"/>
  <c r="BX38"/>
  <c r="BL38"/>
  <c r="AZ38"/>
  <c r="BE98"/>
  <c r="AJ29"/>
  <c r="CE38"/>
  <c r="AK38"/>
  <c r="AY38"/>
  <c r="BV42"/>
  <c r="AP38"/>
  <c r="AY97"/>
  <c r="BK97"/>
  <c r="BE97"/>
  <c r="R97"/>
  <c r="BF97"/>
  <c r="AN97"/>
  <c r="BJ38"/>
  <c r="Y38"/>
  <c r="W38"/>
  <c r="AH90"/>
  <c r="Z90"/>
  <c r="AD90"/>
  <c r="AL90"/>
  <c r="X90"/>
  <c r="BD90"/>
  <c r="T90"/>
  <c r="AZ90"/>
  <c r="S90"/>
  <c r="AI90"/>
  <c r="AY90"/>
  <c r="BO90"/>
  <c r="U90"/>
  <c r="AK90"/>
  <c r="BA90"/>
  <c r="AT38"/>
  <c r="CC38"/>
  <c r="Q38"/>
  <c r="AE38"/>
  <c r="AT42"/>
  <c r="AC38"/>
  <c r="AQ38"/>
  <c r="BD38"/>
  <c r="BH38"/>
  <c r="AV38"/>
  <c r="AJ38"/>
  <c r="J64"/>
  <c r="BT64" s="1"/>
  <c r="AP98"/>
  <c r="BL29"/>
  <c r="U29"/>
  <c r="BA38"/>
  <c r="AL38"/>
  <c r="U38"/>
  <c r="BG45" i="52"/>
  <c r="AC5"/>
  <c r="BQ5"/>
  <c r="BL5"/>
  <c r="BR5"/>
  <c r="Q5"/>
  <c r="AT5"/>
  <c r="BH85" i="53"/>
  <c r="AB85"/>
  <c r="BN85"/>
  <c r="O85"/>
  <c r="BF85"/>
  <c r="AP85"/>
  <c r="V85"/>
  <c r="AQ85"/>
  <c r="BL85"/>
  <c r="X85"/>
  <c r="AT85"/>
  <c r="BO85"/>
  <c r="Y85"/>
  <c r="AO85"/>
  <c r="BE85"/>
  <c r="I113"/>
  <c r="BE94"/>
  <c r="V94"/>
  <c r="BM94"/>
  <c r="O94"/>
  <c r="BA94"/>
  <c r="AC94"/>
  <c r="BS94"/>
  <c r="BH94"/>
  <c r="BO99"/>
  <c r="W99"/>
  <c r="AS99"/>
  <c r="AW99"/>
  <c r="AL99"/>
  <c r="X99"/>
  <c r="BL99"/>
  <c r="Z40"/>
  <c r="BJ91"/>
  <c r="Q46"/>
  <c r="X92"/>
  <c r="BM96"/>
  <c r="BE96"/>
  <c r="AS96"/>
  <c r="BA96"/>
  <c r="W96"/>
  <c r="BC96"/>
  <c r="AA96"/>
  <c r="BG96"/>
  <c r="X96"/>
  <c r="AN96"/>
  <c r="BD96"/>
  <c r="BT96"/>
  <c r="Z96"/>
  <c r="AP96"/>
  <c r="BF96"/>
  <c r="AY46"/>
  <c r="BI44"/>
  <c r="BE44"/>
  <c r="BG33"/>
  <c r="AL44"/>
  <c r="AX45" i="52"/>
  <c r="AM85" i="53"/>
  <c r="W85"/>
  <c r="AH85"/>
  <c r="AJ85"/>
  <c r="T85"/>
  <c r="BK85"/>
  <c r="AF85"/>
  <c r="BB85"/>
  <c r="N85"/>
  <c r="AI85"/>
  <c r="BD85"/>
  <c r="Q85"/>
  <c r="AG85"/>
  <c r="AW85"/>
  <c r="BM85"/>
  <c r="AT94"/>
  <c r="X94"/>
  <c r="AL94"/>
  <c r="AE94"/>
  <c r="M94"/>
  <c r="AX94"/>
  <c r="AR94"/>
  <c r="O99"/>
  <c r="M99"/>
  <c r="Q99"/>
  <c r="R99"/>
  <c r="BF99"/>
  <c r="AR99"/>
  <c r="AD44"/>
  <c r="BI91"/>
  <c r="BH46"/>
  <c r="BM92"/>
  <c r="AW96"/>
  <c r="M96"/>
  <c r="U96"/>
  <c r="I124"/>
  <c r="AM96"/>
  <c r="BS96"/>
  <c r="AQ96"/>
  <c r="P96"/>
  <c r="AF96"/>
  <c r="AV96"/>
  <c r="BL96"/>
  <c r="R96"/>
  <c r="AH96"/>
  <c r="AX96"/>
  <c r="BN96"/>
  <c r="AU45" i="52"/>
  <c r="BA46" i="53"/>
  <c r="Q44"/>
  <c r="BL44"/>
  <c r="AR45" i="52"/>
  <c r="AK44" i="53"/>
  <c r="X40"/>
  <c r="BH33"/>
  <c r="T40"/>
  <c r="BM45" i="52"/>
  <c r="Y33" i="53"/>
  <c r="AX85"/>
  <c r="AR85"/>
  <c r="BC85"/>
  <c r="AU85"/>
  <c r="AE85"/>
  <c r="P85"/>
  <c r="AL85"/>
  <c r="BG85"/>
  <c r="S85"/>
  <c r="AN85"/>
  <c r="BJ85"/>
  <c r="U85"/>
  <c r="AK85"/>
  <c r="BA85"/>
  <c r="AI94"/>
  <c r="AY94"/>
  <c r="BB94"/>
  <c r="BR94"/>
  <c r="AU94"/>
  <c r="Y94"/>
  <c r="BN94"/>
  <c r="BD94"/>
  <c r="AI99"/>
  <c r="BK99"/>
  <c r="AK99"/>
  <c r="AO99"/>
  <c r="AH99"/>
  <c r="P99"/>
  <c r="BS43" i="52"/>
  <c r="CB46" i="53"/>
  <c r="AG96"/>
  <c r="Y96"/>
  <c r="AC96"/>
  <c r="AK96"/>
  <c r="O96"/>
  <c r="AU96"/>
  <c r="S96"/>
  <c r="AY96"/>
  <c r="T96"/>
  <c r="AJ96"/>
  <c r="AZ96"/>
  <c r="BP96"/>
  <c r="V96"/>
  <c r="AL96"/>
  <c r="BB96"/>
  <c r="BW45" i="52"/>
  <c r="AO46" i="53"/>
  <c r="BN46"/>
  <c r="BK44"/>
  <c r="AF5" i="17"/>
  <c r="AH45" i="52"/>
  <c r="AY45"/>
  <c r="BA33" i="53"/>
  <c r="BF44"/>
  <c r="M33"/>
  <c r="AP44"/>
  <c r="AO42"/>
  <c r="Q42"/>
  <c r="AC42"/>
  <c r="AJ42"/>
  <c r="BZ42"/>
  <c r="S42"/>
  <c r="AE42"/>
  <c r="AQ42"/>
  <c r="X42"/>
  <c r="U42"/>
  <c r="AM42"/>
  <c r="CD42"/>
  <c r="BH42"/>
  <c r="N42"/>
  <c r="AI42"/>
  <c r="AM88"/>
  <c r="BI88"/>
  <c r="BC87"/>
  <c r="BF87"/>
  <c r="S87"/>
  <c r="BJ87"/>
  <c r="AQ87"/>
  <c r="U87"/>
  <c r="BA87"/>
  <c r="BX34"/>
  <c r="BM98"/>
  <c r="AA98"/>
  <c r="X98"/>
  <c r="Z98"/>
  <c r="BP43" i="52"/>
  <c r="BI34" i="53"/>
  <c r="AB87"/>
  <c r="O87"/>
  <c r="AP87"/>
  <c r="AN87"/>
  <c r="V87"/>
  <c r="BL87"/>
  <c r="AK87"/>
  <c r="BQ87"/>
  <c r="AS98"/>
  <c r="AE98"/>
  <c r="BD98"/>
  <c r="BF98"/>
  <c r="BF43" i="52"/>
  <c r="AN43"/>
  <c r="BI43"/>
  <c r="BE43"/>
  <c r="BS34" i="53"/>
  <c r="BS87"/>
  <c r="Z87"/>
  <c r="AZ87"/>
  <c r="AT87"/>
  <c r="AA87"/>
  <c r="BR87"/>
  <c r="AO87"/>
  <c r="AK98"/>
  <c r="BK98"/>
  <c r="BT98"/>
  <c r="AT44"/>
  <c r="BP46"/>
  <c r="AF40"/>
  <c r="CA44"/>
  <c r="BE46"/>
  <c r="BQ46"/>
  <c r="AJ44"/>
  <c r="AM44"/>
  <c r="S46"/>
  <c r="CE33"/>
  <c r="AY33"/>
  <c r="BV46"/>
  <c r="BD33"/>
  <c r="AG46"/>
  <c r="AR46"/>
  <c r="BS44"/>
  <c r="BO46"/>
  <c r="CA46"/>
  <c r="P44"/>
  <c r="BF46"/>
  <c r="AA33"/>
  <c r="AI33"/>
  <c r="S33"/>
  <c r="Z33"/>
  <c r="AD33"/>
  <c r="AJ33"/>
  <c r="AE29"/>
  <c r="AX29"/>
  <c r="BJ29"/>
  <c r="BW29"/>
  <c r="Q29"/>
  <c r="CC29"/>
  <c r="Y29"/>
  <c r="BR29"/>
  <c r="BY30"/>
  <c r="BW30"/>
  <c r="BT95"/>
  <c r="BH95"/>
  <c r="BE95"/>
  <c r="S95"/>
  <c r="BN95"/>
  <c r="Y95"/>
  <c r="M95"/>
  <c r="R39"/>
  <c r="U39"/>
  <c r="BT40"/>
  <c r="BU40"/>
  <c r="AE40"/>
  <c r="BG40"/>
  <c r="BP99"/>
  <c r="AZ99"/>
  <c r="AJ99"/>
  <c r="T99"/>
  <c r="BJ99"/>
  <c r="AT99"/>
  <c r="AD99"/>
  <c r="N99"/>
  <c r="BK91"/>
  <c r="AY91"/>
  <c r="AS91"/>
  <c r="BT91"/>
  <c r="AP91"/>
  <c r="AI91"/>
  <c r="AC91"/>
  <c r="AN91"/>
  <c r="AH91"/>
  <c r="CE46"/>
  <c r="O46"/>
  <c r="Y46"/>
  <c r="AM46"/>
  <c r="BU46"/>
  <c r="R46"/>
  <c r="M46"/>
  <c r="BR46"/>
  <c r="BS46"/>
  <c r="BJ46"/>
  <c r="BL46"/>
  <c r="J72"/>
  <c r="AB46"/>
  <c r="X46"/>
  <c r="AJ46"/>
  <c r="BG46"/>
  <c r="AW46"/>
  <c r="N46"/>
  <c r="AI46"/>
  <c r="AS46"/>
  <c r="BK46"/>
  <c r="AL46"/>
  <c r="W46"/>
  <c r="AK46"/>
  <c r="AD46"/>
  <c r="U46"/>
  <c r="AV46"/>
  <c r="BX46"/>
  <c r="BT46"/>
  <c r="CF46"/>
  <c r="T46"/>
  <c r="BW46"/>
  <c r="BM46"/>
  <c r="AL33"/>
  <c r="CD33"/>
  <c r="BN33"/>
  <c r="BZ33"/>
  <c r="BR33"/>
  <c r="N33"/>
  <c r="BF33"/>
  <c r="CB33"/>
  <c r="P33"/>
  <c r="AB33"/>
  <c r="X33"/>
  <c r="AK33"/>
  <c r="BW33"/>
  <c r="AC33"/>
  <c r="AW33"/>
  <c r="BQ33"/>
  <c r="BK33"/>
  <c r="AT33"/>
  <c r="BJ33"/>
  <c r="BO33"/>
  <c r="AX33"/>
  <c r="T33"/>
  <c r="AP33"/>
  <c r="BL33"/>
  <c r="BE33"/>
  <c r="BI33"/>
  <c r="BX33"/>
  <c r="AO33"/>
  <c r="BT33"/>
  <c r="BU33"/>
  <c r="AU33"/>
  <c r="J59"/>
  <c r="CB59" s="1"/>
  <c r="CA33"/>
  <c r="BC33"/>
  <c r="BS33"/>
  <c r="CC33"/>
  <c r="AM33"/>
  <c r="CE44"/>
  <c r="AX44"/>
  <c r="U44"/>
  <c r="CF44"/>
  <c r="AR44"/>
  <c r="AW44"/>
  <c r="BO44"/>
  <c r="AN44"/>
  <c r="Y44"/>
  <c r="O44"/>
  <c r="AV44"/>
  <c r="M44"/>
  <c r="BY44"/>
  <c r="AI44"/>
  <c r="BZ44"/>
  <c r="N44"/>
  <c r="BW44"/>
  <c r="AH44"/>
  <c r="BV44"/>
  <c r="BQ44"/>
  <c r="Z44"/>
  <c r="BA44"/>
  <c r="BB44"/>
  <c r="BX44"/>
  <c r="BM44"/>
  <c r="BT44"/>
  <c r="AO44"/>
  <c r="AU44"/>
  <c r="CB44"/>
  <c r="AC44"/>
  <c r="S44"/>
  <c r="AE44"/>
  <c r="BC44"/>
  <c r="BJ44"/>
  <c r="AA44"/>
  <c r="BZ46"/>
  <c r="R94"/>
  <c r="N94"/>
  <c r="AO94"/>
  <c r="AG94"/>
  <c r="I122"/>
  <c r="AW94"/>
  <c r="S94"/>
  <c r="AK94"/>
  <c r="BF94"/>
  <c r="Q94"/>
  <c r="AH94"/>
  <c r="BC94"/>
  <c r="AF94"/>
  <c r="AV94"/>
  <c r="BL94"/>
  <c r="AY99"/>
  <c r="AA99"/>
  <c r="AE99"/>
  <c r="AM99"/>
  <c r="U99"/>
  <c r="BA99"/>
  <c r="Y99"/>
  <c r="BE99"/>
  <c r="V99"/>
  <c r="AP99"/>
  <c r="BN99"/>
  <c r="AB99"/>
  <c r="AV99"/>
  <c r="BT99"/>
  <c r="AR100"/>
  <c r="BG44"/>
  <c r="J70"/>
  <c r="BV40"/>
  <c r="P95"/>
  <c r="AT95"/>
  <c r="AT46"/>
  <c r="AR91"/>
  <c r="BO91"/>
  <c r="AQ46"/>
  <c r="AN46"/>
  <c r="P46"/>
  <c r="AY44"/>
  <c r="AE46"/>
  <c r="AU46"/>
  <c r="AC46"/>
  <c r="BC46"/>
  <c r="AS44"/>
  <c r="BR44"/>
  <c r="AB44"/>
  <c r="W44"/>
  <c r="BD44"/>
  <c r="T44"/>
  <c r="AS33"/>
  <c r="O33"/>
  <c r="W33"/>
  <c r="AG33"/>
  <c r="BY33"/>
  <c r="AF33"/>
  <c r="BV33"/>
  <c r="AQ33"/>
  <c r="BN44"/>
  <c r="CD44"/>
  <c r="AH33"/>
  <c r="BP33"/>
  <c r="Z95"/>
  <c r="Z94"/>
  <c r="AD94"/>
  <c r="BJ94"/>
  <c r="AQ94"/>
  <c r="T94"/>
  <c r="BG94"/>
  <c r="W94"/>
  <c r="AP94"/>
  <c r="BK94"/>
  <c r="U94"/>
  <c r="AM94"/>
  <c r="BI94"/>
  <c r="AJ94"/>
  <c r="AZ94"/>
  <c r="S99"/>
  <c r="BG99"/>
  <c r="AU99"/>
  <c r="BC99"/>
  <c r="AC99"/>
  <c r="BI99"/>
  <c r="AG99"/>
  <c r="BM99"/>
  <c r="Z99"/>
  <c r="AX99"/>
  <c r="BR99"/>
  <c r="AF99"/>
  <c r="BD99"/>
  <c r="BM86"/>
  <c r="AQ44"/>
  <c r="Q95"/>
  <c r="AC83"/>
  <c r="M91"/>
  <c r="CC46"/>
  <c r="AA46"/>
  <c r="BD46"/>
  <c r="AF46"/>
  <c r="AM40"/>
  <c r="BI46"/>
  <c r="BY46"/>
  <c r="AX46"/>
  <c r="BB46"/>
  <c r="AH46"/>
  <c r="BP44"/>
  <c r="BU44"/>
  <c r="V44"/>
  <c r="CC44"/>
  <c r="X44"/>
  <c r="AP46"/>
  <c r="AB40"/>
  <c r="U33"/>
  <c r="Q33"/>
  <c r="AE33"/>
  <c r="CF33"/>
  <c r="AN33"/>
  <c r="AR33"/>
  <c r="AV33"/>
  <c r="V46"/>
  <c r="AZ33"/>
  <c r="BM87"/>
  <c r="AW87"/>
  <c r="AG87"/>
  <c r="Q87"/>
  <c r="BG87"/>
  <c r="AL87"/>
  <c r="P87"/>
  <c r="BD87"/>
  <c r="AI87"/>
  <c r="N87"/>
  <c r="AE87"/>
  <c r="AU87"/>
  <c r="BN87"/>
  <c r="AH87"/>
  <c r="AM87"/>
  <c r="BI87"/>
  <c r="AS87"/>
  <c r="AC87"/>
  <c r="M87"/>
  <c r="BB87"/>
  <c r="AF87"/>
  <c r="BT87"/>
  <c r="AY87"/>
  <c r="AD87"/>
  <c r="BK87"/>
  <c r="T87"/>
  <c r="AJ87"/>
  <c r="AR87"/>
  <c r="AX87"/>
  <c r="R87"/>
  <c r="R44"/>
  <c r="BM33"/>
  <c r="Q43" i="52"/>
  <c r="AE43"/>
  <c r="AO43"/>
  <c r="AL43"/>
  <c r="X43"/>
  <c r="Z43"/>
  <c r="AM43"/>
  <c r="BU43"/>
  <c r="BK43"/>
  <c r="M43"/>
  <c r="V43"/>
  <c r="AS43"/>
  <c r="AP43"/>
  <c r="BJ43"/>
  <c r="AU43"/>
  <c r="AJ43"/>
  <c r="AB43"/>
  <c r="W43"/>
  <c r="AC73" i="53"/>
  <c r="BS30"/>
  <c r="N100"/>
  <c r="S86"/>
  <c r="AF95"/>
  <c r="X95"/>
  <c r="AC95"/>
  <c r="AB95"/>
  <c r="BI95"/>
  <c r="AE95"/>
  <c r="I123"/>
  <c r="AD95"/>
  <c r="AX95"/>
  <c r="AR95"/>
  <c r="BL95"/>
  <c r="T83"/>
  <c r="BH30"/>
  <c r="BD15" i="52"/>
  <c r="AC47"/>
  <c r="AX30" i="53"/>
  <c r="AK30"/>
  <c r="AO100"/>
  <c r="BD86"/>
  <c r="BO86"/>
  <c r="AN30"/>
  <c r="AA95"/>
  <c r="BG95"/>
  <c r="AI95"/>
  <c r="BC95"/>
  <c r="AG95"/>
  <c r="BQ95"/>
  <c r="AO95"/>
  <c r="N95"/>
  <c r="AH95"/>
  <c r="BF95"/>
  <c r="AV95"/>
  <c r="BP95"/>
  <c r="AP83"/>
  <c r="BU30"/>
  <c r="BW15" i="52"/>
  <c r="BO30"/>
  <c r="AS47"/>
  <c r="BB47"/>
  <c r="AI100" i="53"/>
  <c r="BF86"/>
  <c r="AK95"/>
  <c r="U95"/>
  <c r="BK95"/>
  <c r="BS95"/>
  <c r="AM95"/>
  <c r="T95"/>
  <c r="AW95"/>
  <c r="R95"/>
  <c r="AP95"/>
  <c r="BJ95"/>
  <c r="AZ95"/>
  <c r="AE30"/>
  <c r="BO73"/>
  <c r="W42"/>
  <c r="BM42"/>
  <c r="CA42"/>
  <c r="O42"/>
  <c r="BY42"/>
  <c r="M42"/>
  <c r="AA42"/>
  <c r="BX42"/>
  <c r="BL42"/>
  <c r="AZ42"/>
  <c r="AN42"/>
  <c r="V42"/>
  <c r="BB42"/>
  <c r="J68"/>
  <c r="AI68" s="1"/>
  <c r="BF42"/>
  <c r="AY42"/>
  <c r="AP42"/>
  <c r="BS42"/>
  <c r="AW42"/>
  <c r="BK42"/>
  <c r="AH42"/>
  <c r="BI42"/>
  <c r="BW42"/>
  <c r="AB42"/>
  <c r="P42"/>
  <c r="CB42"/>
  <c r="BP42"/>
  <c r="BD42"/>
  <c r="AD42"/>
  <c r="BJ42"/>
  <c r="AK42"/>
  <c r="Z42"/>
  <c r="Y42"/>
  <c r="BU42"/>
  <c r="R42"/>
  <c r="BE42"/>
  <c r="BC42"/>
  <c r="AX42"/>
  <c r="AG42"/>
  <c r="AU42"/>
  <c r="BN42"/>
  <c r="AS42"/>
  <c r="BG42"/>
  <c r="AR42"/>
  <c r="AF42"/>
  <c r="T42"/>
  <c r="CF42"/>
  <c r="BT42"/>
  <c r="AL42"/>
  <c r="BR42"/>
  <c r="CE42"/>
  <c r="BO42"/>
  <c r="BQ42"/>
  <c r="BN91"/>
  <c r="N91"/>
  <c r="V91"/>
  <c r="P91"/>
  <c r="AV91"/>
  <c r="T91"/>
  <c r="AZ91"/>
  <c r="Q91"/>
  <c r="AG91"/>
  <c r="AW91"/>
  <c r="BM91"/>
  <c r="W91"/>
  <c r="AM91"/>
  <c r="BC91"/>
  <c r="BS91"/>
  <c r="R91"/>
  <c r="Z91"/>
  <c r="AD91"/>
  <c r="AL91"/>
  <c r="X91"/>
  <c r="BD91"/>
  <c r="AB91"/>
  <c r="BH91"/>
  <c r="U91"/>
  <c r="AK91"/>
  <c r="BA91"/>
  <c r="BQ91"/>
  <c r="AA91"/>
  <c r="AQ91"/>
  <c r="BG91"/>
  <c r="I119"/>
  <c r="AX91"/>
  <c r="BF91"/>
  <c r="AT91"/>
  <c r="BB91"/>
  <c r="AF91"/>
  <c r="BL91"/>
  <c r="AJ91"/>
  <c r="BP91"/>
  <c r="Y91"/>
  <c r="AO91"/>
  <c r="BE91"/>
  <c r="O91"/>
  <c r="AE91"/>
  <c r="AU91"/>
  <c r="AH86"/>
  <c r="BA86"/>
  <c r="Y86"/>
  <c r="AA86"/>
  <c r="AX86"/>
  <c r="AB86"/>
  <c r="AD86"/>
  <c r="AU86"/>
  <c r="BN86"/>
  <c r="AK86"/>
  <c r="AG86"/>
  <c r="BE86"/>
  <c r="BK86"/>
  <c r="CD30"/>
  <c r="BT30"/>
  <c r="BC30"/>
  <c r="BF30"/>
  <c r="S83"/>
  <c r="AN83"/>
  <c r="I111"/>
  <c r="AA30"/>
  <c r="AG30"/>
  <c r="AT30"/>
  <c r="BO30"/>
  <c r="AY30"/>
  <c r="AM30"/>
  <c r="BG83"/>
  <c r="BT83"/>
  <c r="CA30"/>
  <c r="Z30"/>
  <c r="BN30"/>
  <c r="AD30"/>
  <c r="AR30"/>
  <c r="BE30"/>
  <c r="AO83"/>
  <c r="BK83"/>
  <c r="V83"/>
  <c r="BK30"/>
  <c r="BQ30"/>
  <c r="AW30"/>
  <c r="BJ30"/>
  <c r="BX30"/>
  <c r="J56"/>
  <c r="AD56" s="1"/>
  <c r="AP30"/>
  <c r="Y47" i="52"/>
  <c r="P47"/>
  <c r="AC15"/>
  <c r="AT43"/>
  <c r="BH43"/>
  <c r="AQ97" i="53"/>
  <c r="BS97"/>
  <c r="I125"/>
  <c r="BQ97"/>
  <c r="AP97"/>
  <c r="P97"/>
  <c r="AV97"/>
  <c r="Y43" i="52"/>
  <c r="AZ43"/>
  <c r="T43"/>
  <c r="AC30" i="53"/>
  <c r="CB30"/>
  <c r="BQ100"/>
  <c r="AC86"/>
  <c r="AP86"/>
  <c r="BB86"/>
  <c r="AZ86"/>
  <c r="BB43" i="52"/>
  <c r="AW43"/>
  <c r="BO43"/>
  <c r="BI30" i="53"/>
  <c r="AY95"/>
  <c r="BO95"/>
  <c r="AQ95"/>
  <c r="AU95"/>
  <c r="AN95"/>
  <c r="W95"/>
  <c r="AS95"/>
  <c r="O95"/>
  <c r="AJ95"/>
  <c r="BM95"/>
  <c r="V95"/>
  <c r="AL95"/>
  <c r="BB95"/>
  <c r="BR95"/>
  <c r="BD95"/>
  <c r="U83"/>
  <c r="W83"/>
  <c r="AZ83"/>
  <c r="AU30"/>
  <c r="AV30"/>
  <c r="AS30"/>
  <c r="BG30"/>
  <c r="AB30"/>
  <c r="BR30"/>
  <c r="AO30"/>
  <c r="CF30"/>
  <c r="BB30"/>
  <c r="Y30"/>
  <c r="BP30"/>
  <c r="BN43" i="52"/>
  <c r="AR43"/>
  <c r="AC43"/>
  <c r="CE30" i="53"/>
  <c r="R43" i="52"/>
  <c r="BL30" i="53"/>
  <c r="CB45"/>
  <c r="AV73"/>
  <c r="AQ30"/>
  <c r="AL30"/>
  <c r="CC30"/>
  <c r="AZ30"/>
  <c r="BM30"/>
  <c r="AJ30"/>
  <c r="BZ30"/>
  <c r="AH43" i="52"/>
  <c r="BV43"/>
  <c r="BD30" i="53"/>
  <c r="BG45"/>
  <c r="BA30"/>
  <c r="BQ29"/>
  <c r="AF30"/>
  <c r="BV30"/>
  <c r="AI30"/>
  <c r="AC29" i="6"/>
  <c r="AC17" i="10"/>
  <c r="AI34" i="53"/>
  <c r="BW34"/>
  <c r="AB48"/>
  <c r="CD48"/>
  <c r="AJ34"/>
  <c r="AD48"/>
  <c r="BT48"/>
  <c r="AM34"/>
  <c r="AF88"/>
  <c r="BS88"/>
  <c r="M34"/>
  <c r="AX92"/>
  <c r="AB92"/>
  <c r="BS92"/>
  <c r="BE34"/>
  <c r="AQ34"/>
  <c r="CF34"/>
  <c r="AD34"/>
  <c r="AW98"/>
  <c r="AO98"/>
  <c r="BI98"/>
  <c r="BA98"/>
  <c r="AI98"/>
  <c r="BO98"/>
  <c r="AM98"/>
  <c r="BS98"/>
  <c r="AB98"/>
  <c r="AR98"/>
  <c r="BH98"/>
  <c r="N98"/>
  <c r="AD98"/>
  <c r="AT98"/>
  <c r="BJ98"/>
  <c r="CE34"/>
  <c r="AT48"/>
  <c r="BQ34"/>
  <c r="R34"/>
  <c r="AJ88"/>
  <c r="AU34"/>
  <c r="BF92"/>
  <c r="AZ92"/>
  <c r="U92"/>
  <c r="Y34"/>
  <c r="AF34"/>
  <c r="BD34"/>
  <c r="AT34"/>
  <c r="Q98"/>
  <c r="M98"/>
  <c r="I126"/>
  <c r="BQ98"/>
  <c r="AQ98"/>
  <c r="O98"/>
  <c r="AU98"/>
  <c r="P98"/>
  <c r="AF98"/>
  <c r="AV98"/>
  <c r="BL98"/>
  <c r="R98"/>
  <c r="AH98"/>
  <c r="AX98"/>
  <c r="BN98"/>
  <c r="BO34"/>
  <c r="BF34"/>
  <c r="BV34"/>
  <c r="AK34"/>
  <c r="CD34"/>
  <c r="AH88"/>
  <c r="O34"/>
  <c r="BB92"/>
  <c r="AE92"/>
  <c r="CB34"/>
  <c r="AB34"/>
  <c r="BR34"/>
  <c r="AG98"/>
  <c r="Y98"/>
  <c r="AC98"/>
  <c r="U98"/>
  <c r="S98"/>
  <c r="AY98"/>
  <c r="W98"/>
  <c r="BC98"/>
  <c r="T98"/>
  <c r="AJ98"/>
  <c r="AZ98"/>
  <c r="BP98"/>
  <c r="V98"/>
  <c r="AL98"/>
  <c r="BB98"/>
  <c r="M48"/>
  <c r="BM47" i="52"/>
  <c r="BR47"/>
  <c r="BO47"/>
  <c r="BI47"/>
  <c r="AF47"/>
  <c r="AU47"/>
  <c r="BD47"/>
  <c r="S47"/>
  <c r="AD47"/>
  <c r="AP47"/>
  <c r="M26"/>
  <c r="BU26"/>
  <c r="V30"/>
  <c r="BR26"/>
  <c r="BC26"/>
  <c r="BW26"/>
  <c r="AG30"/>
  <c r="BI26"/>
  <c r="AK26"/>
  <c r="BN26"/>
  <c r="X26"/>
  <c r="AZ26"/>
  <c r="Y7"/>
  <c r="U7"/>
  <c r="AN7"/>
  <c r="BM7"/>
  <c r="P7"/>
  <c r="AC7"/>
  <c r="X7"/>
  <c r="BK7"/>
  <c r="AX7"/>
  <c r="AR7"/>
  <c r="BG7"/>
  <c r="AP7"/>
  <c r="AM7"/>
  <c r="BI7"/>
  <c r="AL7"/>
  <c r="AG7"/>
  <c r="BH7"/>
  <c r="V7"/>
  <c r="BO7"/>
  <c r="BJ7"/>
  <c r="AE7"/>
  <c r="BL7"/>
  <c r="H22" i="11"/>
  <c r="F14" i="39" s="1"/>
  <c r="BD43" i="52"/>
  <c r="Z30"/>
  <c r="AM30"/>
  <c r="AX30"/>
  <c r="BC30"/>
  <c r="AO30"/>
  <c r="BJ30"/>
  <c r="AU30"/>
  <c r="AS30"/>
  <c r="BR30"/>
  <c r="BT30"/>
  <c r="BM30"/>
  <c r="BD30"/>
  <c r="AH30"/>
  <c r="BI30"/>
  <c r="BP30"/>
  <c r="AT30"/>
  <c r="U30"/>
  <c r="Q30"/>
  <c r="BB30"/>
  <c r="AE30"/>
  <c r="AA30"/>
  <c r="V19"/>
  <c r="S19"/>
  <c r="BS86" i="53"/>
  <c r="BC86"/>
  <c r="AM86"/>
  <c r="W86"/>
  <c r="BJ86"/>
  <c r="AO86"/>
  <c r="T86"/>
  <c r="BH86"/>
  <c r="AL86"/>
  <c r="Q86"/>
  <c r="AF86"/>
  <c r="AV86"/>
  <c r="BT86"/>
  <c r="AN86"/>
  <c r="M86"/>
  <c r="BN83"/>
  <c r="AX83"/>
  <c r="AH83"/>
  <c r="R83"/>
  <c r="BL83"/>
  <c r="AV83"/>
  <c r="AF83"/>
  <c r="P83"/>
  <c r="AU83"/>
  <c r="O83"/>
  <c r="AQ83"/>
  <c r="BI83"/>
  <c r="BQ83"/>
  <c r="BE83"/>
  <c r="AW83"/>
  <c r="BJ83"/>
  <c r="AT83"/>
  <c r="AD83"/>
  <c r="N83"/>
  <c r="BH83"/>
  <c r="AR83"/>
  <c r="AB83"/>
  <c r="BS83"/>
  <c r="AM83"/>
  <c r="BO83"/>
  <c r="AI83"/>
  <c r="AS83"/>
  <c r="BA83"/>
  <c r="Y83"/>
  <c r="AG83"/>
  <c r="BB73"/>
  <c r="X86"/>
  <c r="R86"/>
  <c r="P86"/>
  <c r="BQ86"/>
  <c r="BL86"/>
  <c r="AR86"/>
  <c r="BR86"/>
  <c r="AJ86"/>
  <c r="BP86"/>
  <c r="AE86"/>
  <c r="AY86"/>
  <c r="I114"/>
  <c r="Q83"/>
  <c r="AK83"/>
  <c r="AA83"/>
  <c r="AE83"/>
  <c r="X83"/>
  <c r="BD83"/>
  <c r="Z83"/>
  <c r="BF83"/>
  <c r="BQ30" i="52"/>
  <c r="BH30"/>
  <c r="BG30"/>
  <c r="AC30"/>
  <c r="AN30"/>
  <c r="AM19"/>
  <c r="BC47"/>
  <c r="BL47"/>
  <c r="BJ47"/>
  <c r="AQ47"/>
  <c r="AN47"/>
  <c r="AL47"/>
  <c r="BS47"/>
  <c r="W47"/>
  <c r="AZ47"/>
  <c r="BV47"/>
  <c r="BE47"/>
  <c r="AV47"/>
  <c r="AT47"/>
  <c r="AW47"/>
  <c r="BK47"/>
  <c r="X47"/>
  <c r="V47"/>
  <c r="AA47"/>
  <c r="AO47"/>
  <c r="M47"/>
  <c r="CA48" i="53"/>
  <c r="AG48"/>
  <c r="BW48"/>
  <c r="AH39"/>
  <c r="AO39"/>
  <c r="BO39"/>
  <c r="AI40"/>
  <c r="U40"/>
  <c r="V40"/>
  <c r="BH40"/>
  <c r="Y40"/>
  <c r="BP40"/>
  <c r="AG40"/>
  <c r="BZ40"/>
  <c r="BN40"/>
  <c r="M40"/>
  <c r="BO40"/>
  <c r="CB40"/>
  <c r="BM40"/>
  <c r="AT40"/>
  <c r="R40"/>
  <c r="BD45" i="52"/>
  <c r="AQ45"/>
  <c r="AI45"/>
  <c r="AN45"/>
  <c r="T45"/>
  <c r="BJ45"/>
  <c r="Q45"/>
  <c r="U45"/>
  <c r="AV45"/>
  <c r="BT45"/>
  <c r="AM45"/>
  <c r="AW45"/>
  <c r="S45"/>
  <c r="BN45"/>
  <c r="BK45"/>
  <c r="AF89" i="53"/>
  <c r="BO89"/>
  <c r="AX89"/>
  <c r="AK30" i="52"/>
  <c r="AB30"/>
  <c r="BW30"/>
  <c r="BN30"/>
  <c r="AS86" i="53"/>
  <c r="BI86"/>
  <c r="Z86"/>
  <c r="U86"/>
  <c r="V86"/>
  <c r="AW86"/>
  <c r="N86"/>
  <c r="AT86"/>
  <c r="O86"/>
  <c r="AI86"/>
  <c r="BG86"/>
  <c r="M30" i="52"/>
  <c r="BM83" i="53"/>
  <c r="M83"/>
  <c r="AY83"/>
  <c r="BC83"/>
  <c r="AJ83"/>
  <c r="BP83"/>
  <c r="AL83"/>
  <c r="BR83"/>
  <c r="BI89"/>
  <c r="AQ30" i="52"/>
  <c r="AW30"/>
  <c r="T30"/>
  <c r="AI30"/>
  <c r="AY45" i="53"/>
  <c r="AD45"/>
  <c r="CE45"/>
  <c r="AU45"/>
  <c r="AA45"/>
  <c r="BT47" i="52"/>
  <c r="AG47"/>
  <c r="T47"/>
  <c r="I116" i="53"/>
  <c r="BM88"/>
  <c r="BQ92"/>
  <c r="AO92"/>
  <c r="BK92"/>
  <c r="S92"/>
  <c r="BL92"/>
  <c r="V92"/>
  <c r="BN92"/>
  <c r="AG92"/>
  <c r="AY92"/>
  <c r="BP92"/>
  <c r="AV92"/>
  <c r="AD92"/>
  <c r="AC25" i="9"/>
  <c r="AC24"/>
  <c r="AC31" i="6"/>
  <c r="AG39" i="53"/>
  <c r="V48"/>
  <c r="W48"/>
  <c r="BR48"/>
  <c r="CB73"/>
  <c r="CE48"/>
  <c r="O48"/>
  <c r="P48"/>
  <c r="AT41"/>
  <c r="AI41"/>
  <c r="BG89"/>
  <c r="AA89"/>
  <c r="AR89"/>
  <c r="O89"/>
  <c r="BN100"/>
  <c r="AD100"/>
  <c r="AB100"/>
  <c r="AE100"/>
  <c r="CC34"/>
  <c r="AG34"/>
  <c r="Z34"/>
  <c r="Q34"/>
  <c r="J60"/>
  <c r="BB34"/>
  <c r="V34"/>
  <c r="AR34"/>
  <c r="AN34"/>
  <c r="AZ34"/>
  <c r="BL34"/>
  <c r="AA34"/>
  <c r="BU34"/>
  <c r="AH34"/>
  <c r="BK34"/>
  <c r="AS34"/>
  <c r="BA34"/>
  <c r="BC34"/>
  <c r="AX34"/>
  <c r="AG73"/>
  <c r="P73"/>
  <c r="AX88"/>
  <c r="N88"/>
  <c r="AR88"/>
  <c r="BC88"/>
  <c r="BI100"/>
  <c r="BO100"/>
  <c r="AT100"/>
  <c r="BW40"/>
  <c r="AH40"/>
  <c r="BF40"/>
  <c r="BJ40"/>
  <c r="AC34"/>
  <c r="AE34"/>
  <c r="AH92"/>
  <c r="N92"/>
  <c r="AL92"/>
  <c r="AF92"/>
  <c r="T92"/>
  <c r="BH92"/>
  <c r="W92"/>
  <c r="AU92"/>
  <c r="BO92"/>
  <c r="Y92"/>
  <c r="AW92"/>
  <c r="N89"/>
  <c r="AY89"/>
  <c r="AO34"/>
  <c r="BG34"/>
  <c r="AV34"/>
  <c r="BP34"/>
  <c r="BT34"/>
  <c r="N34"/>
  <c r="BJ34"/>
  <c r="BM34"/>
  <c r="AP34"/>
  <c r="BK40"/>
  <c r="AW40"/>
  <c r="BX40"/>
  <c r="O40"/>
  <c r="AN40"/>
  <c r="CF40"/>
  <c r="AO40"/>
  <c r="AZ40"/>
  <c r="BI40"/>
  <c r="X48"/>
  <c r="AN48"/>
  <c r="AI48"/>
  <c r="BL48"/>
  <c r="BX48"/>
  <c r="BS48"/>
  <c r="AQ48"/>
  <c r="BZ48"/>
  <c r="BR39"/>
  <c r="AY39"/>
  <c r="AI39"/>
  <c r="BH39"/>
  <c r="BI92"/>
  <c r="AS92"/>
  <c r="AC92"/>
  <c r="M92"/>
  <c r="BG92"/>
  <c r="AQ92"/>
  <c r="AA92"/>
  <c r="I120"/>
  <c r="AR92"/>
  <c r="BT92"/>
  <c r="AN92"/>
  <c r="BR92"/>
  <c r="BJ92"/>
  <c r="AP92"/>
  <c r="R92"/>
  <c r="AV40"/>
  <c r="P40"/>
  <c r="AS40"/>
  <c r="BY40"/>
  <c r="AR40"/>
  <c r="W40"/>
  <c r="BD40"/>
  <c r="CA40"/>
  <c r="AJ40"/>
  <c r="AC40"/>
  <c r="BC40"/>
  <c r="Q40"/>
  <c r="CC40"/>
  <c r="CE40"/>
  <c r="J66"/>
  <c r="BW66" s="1"/>
  <c r="AD40"/>
  <c r="AP40"/>
  <c r="AX40"/>
  <c r="AQ40"/>
  <c r="U34"/>
  <c r="W34"/>
  <c r="AE73"/>
  <c r="V73"/>
  <c r="T128" s="1"/>
  <c r="AV88"/>
  <c r="BE88"/>
  <c r="W88"/>
  <c r="Q100"/>
  <c r="BK100"/>
  <c r="BH100"/>
  <c r="AA40"/>
  <c r="CD40"/>
  <c r="N40"/>
  <c r="BY34"/>
  <c r="CA34"/>
  <c r="BN34"/>
  <c r="Z92"/>
  <c r="AT92"/>
  <c r="P92"/>
  <c r="BD92"/>
  <c r="AJ92"/>
  <c r="O92"/>
  <c r="AI92"/>
  <c r="BC92"/>
  <c r="Q92"/>
  <c r="AK92"/>
  <c r="BE92"/>
  <c r="V89"/>
  <c r="AS89"/>
  <c r="P34"/>
  <c r="T34"/>
  <c r="X34"/>
  <c r="BH34"/>
  <c r="AL34"/>
  <c r="BZ34"/>
  <c r="AW34"/>
  <c r="S34"/>
  <c r="AY40"/>
  <c r="S40"/>
  <c r="BL40"/>
  <c r="AM48"/>
  <c r="AU40"/>
  <c r="BA40"/>
  <c r="AL40"/>
  <c r="BN48"/>
  <c r="AZ48"/>
  <c r="BE40"/>
  <c r="BR40"/>
  <c r="BL41"/>
  <c r="AJ48"/>
  <c r="AK40"/>
  <c r="BB40"/>
  <c r="J65"/>
  <c r="AC65" s="1"/>
  <c r="BR53" i="52"/>
  <c r="AG53"/>
  <c r="BF45"/>
  <c r="AP45"/>
  <c r="BU45"/>
  <c r="AL45"/>
  <c r="BH45"/>
  <c r="AO45"/>
  <c r="AA45"/>
  <c r="AJ45"/>
  <c r="BE45"/>
  <c r="Z45"/>
  <c r="BB45"/>
  <c r="V45"/>
  <c r="BS45"/>
  <c r="AC45"/>
  <c r="R45"/>
  <c r="AF45"/>
  <c r="BL45"/>
  <c r="M45"/>
  <c r="BV45"/>
  <c r="AK45"/>
  <c r="AE45"/>
  <c r="BQ45"/>
  <c r="BC45"/>
  <c r="AD45"/>
  <c r="AB45"/>
  <c r="BA45"/>
  <c r="AS45"/>
  <c r="BR45"/>
  <c r="BP45"/>
  <c r="AT45"/>
  <c r="BI45"/>
  <c r="P45"/>
  <c r="AG45"/>
  <c r="BO45"/>
  <c r="AN19"/>
  <c r="BQ19"/>
  <c r="AJ5"/>
  <c r="BB5"/>
  <c r="AN5"/>
  <c r="BO5"/>
  <c r="AU5"/>
  <c r="AP5"/>
  <c r="BU39" i="53"/>
  <c r="Q39"/>
  <c r="BE39"/>
  <c r="AU39"/>
  <c r="BX39"/>
  <c r="AS39"/>
  <c r="BD39"/>
  <c r="AD39"/>
  <c r="BT39"/>
  <c r="S39"/>
  <c r="BP39"/>
  <c r="N39"/>
  <c r="Z39"/>
  <c r="CC39"/>
  <c r="BA39"/>
  <c r="CA39"/>
  <c r="BM39"/>
  <c r="X39"/>
  <c r="V39"/>
  <c r="AJ39"/>
  <c r="BJ39"/>
  <c r="AZ39"/>
  <c r="AX39"/>
  <c r="BS39"/>
  <c r="AL39"/>
  <c r="CE39"/>
  <c r="Y39"/>
  <c r="AA39"/>
  <c r="AR39"/>
  <c r="BY39"/>
  <c r="W39"/>
  <c r="T39"/>
  <c r="P39"/>
  <c r="BW39"/>
  <c r="BZ39"/>
  <c r="AF39"/>
  <c r="BI39"/>
  <c r="AE39"/>
  <c r="BB39"/>
  <c r="CF39"/>
  <c r="AY47" i="52"/>
  <c r="BQ39" i="53"/>
  <c r="BF39"/>
  <c r="Z47" i="52"/>
  <c r="AM47"/>
  <c r="BT73" i="53"/>
  <c r="AC45"/>
  <c r="AR45"/>
  <c r="X88"/>
  <c r="BD88"/>
  <c r="R88"/>
  <c r="Z88"/>
  <c r="BQ88"/>
  <c r="BA88"/>
  <c r="Y88"/>
  <c r="AT88"/>
  <c r="BP88"/>
  <c r="AG88"/>
  <c r="BB88"/>
  <c r="O88"/>
  <c r="AE88"/>
  <c r="AU88"/>
  <c r="BK88"/>
  <c r="AS88"/>
  <c r="AC88"/>
  <c r="AN88"/>
  <c r="AK88"/>
  <c r="U88"/>
  <c r="BL88"/>
  <c r="AD88"/>
  <c r="AZ88"/>
  <c r="Q88"/>
  <c r="AL88"/>
  <c r="BH88"/>
  <c r="S88"/>
  <c r="AI88"/>
  <c r="AY88"/>
  <c r="BO88"/>
  <c r="BN88"/>
  <c r="M88"/>
  <c r="BT88"/>
  <c r="P88"/>
  <c r="BF88"/>
  <c r="AP88"/>
  <c r="T88"/>
  <c r="AO88"/>
  <c r="BJ88"/>
  <c r="AB88"/>
  <c r="AW88"/>
  <c r="BR88"/>
  <c r="AA88"/>
  <c r="AQ88"/>
  <c r="BG88"/>
  <c r="BF19" i="52"/>
  <c r="AJ19"/>
  <c r="AX19"/>
  <c r="BI5"/>
  <c r="AI5"/>
  <c r="AG5"/>
  <c r="AW5"/>
  <c r="Y5"/>
  <c r="BP5"/>
  <c r="BT5"/>
  <c r="AR5"/>
  <c r="BD5"/>
  <c r="AK5"/>
  <c r="AH5"/>
  <c r="AO5"/>
  <c r="BH26"/>
  <c r="P26"/>
  <c r="T26"/>
  <c r="Z26"/>
  <c r="BK26"/>
  <c r="BV26"/>
  <c r="BF26"/>
  <c r="AT26"/>
  <c r="BT26"/>
  <c r="V26"/>
  <c r="Q26"/>
  <c r="AG26"/>
  <c r="BL26"/>
  <c r="Y26"/>
  <c r="AD26"/>
  <c r="AI26"/>
  <c r="AF26"/>
  <c r="BO26"/>
  <c r="W26"/>
  <c r="AN26"/>
  <c r="BB26"/>
  <c r="AA26"/>
  <c r="BS26"/>
  <c r="AC26"/>
  <c r="CA73" i="53"/>
  <c r="BM73"/>
  <c r="AL73"/>
  <c r="AF73"/>
  <c r="Y100"/>
  <c r="AK100"/>
  <c r="AU100"/>
  <c r="AY100"/>
  <c r="AJ100"/>
  <c r="BP100"/>
  <c r="AL100"/>
  <c r="BR100"/>
  <c r="AH89"/>
  <c r="P89"/>
  <c r="AB89"/>
  <c r="AC89"/>
  <c r="S89"/>
  <c r="AO26" i="52"/>
  <c r="AL26"/>
  <c r="BD26"/>
  <c r="AQ26"/>
  <c r="AC37" i="53"/>
  <c r="AU37"/>
  <c r="CF37"/>
  <c r="AE37"/>
  <c r="CA37"/>
  <c r="AH26" i="52"/>
  <c r="U26"/>
  <c r="BT7"/>
  <c r="BV7"/>
  <c r="BF7"/>
  <c r="AJ7"/>
  <c r="BF5"/>
  <c r="AE5"/>
  <c r="AM5"/>
  <c r="AQ5"/>
  <c r="AF5"/>
  <c r="T5"/>
  <c r="AV5"/>
  <c r="BJ15"/>
  <c r="AX15"/>
  <c r="BS89" i="53"/>
  <c r="AQ89"/>
  <c r="BQ89"/>
  <c r="AK89"/>
  <c r="BH89"/>
  <c r="BL89"/>
  <c r="BB89"/>
  <c r="BF89"/>
  <c r="BJ26" i="52"/>
  <c r="BS73" i="53"/>
  <c r="BG73"/>
  <c r="BI73"/>
  <c r="BR73"/>
  <c r="BL73"/>
  <c r="AG100"/>
  <c r="AC100"/>
  <c r="O100"/>
  <c r="S100"/>
  <c r="T100"/>
  <c r="AZ100"/>
  <c r="V100"/>
  <c r="BB100"/>
  <c r="AT89"/>
  <c r="AV89"/>
  <c r="M89"/>
  <c r="BA89"/>
  <c r="AI89"/>
  <c r="U15" i="52"/>
  <c r="BM26"/>
  <c r="AW26"/>
  <c r="AS26"/>
  <c r="BA26"/>
  <c r="AX26"/>
  <c r="AR26"/>
  <c r="BX73" i="53"/>
  <c r="AG43" i="52"/>
  <c r="AX43"/>
  <c r="BM43"/>
  <c r="AM45" i="53"/>
  <c r="AE48"/>
  <c r="BT43" i="52"/>
  <c r="BC43"/>
  <c r="AS48" i="53"/>
  <c r="BM48"/>
  <c r="BE48"/>
  <c r="AC48"/>
  <c r="AW39"/>
  <c r="T45"/>
  <c r="BB45"/>
  <c r="BG39"/>
  <c r="AB39"/>
  <c r="AC39"/>
  <c r="M39"/>
  <c r="AP48"/>
  <c r="BC39"/>
  <c r="AT39"/>
  <c r="CD39"/>
  <c r="AM39"/>
  <c r="BN39"/>
  <c r="AV39"/>
  <c r="AK39"/>
  <c r="AC32" i="6"/>
  <c r="AC28"/>
  <c r="AC23"/>
  <c r="AC21"/>
  <c r="AC28" i="10"/>
  <c r="AC21"/>
  <c r="AC16"/>
  <c r="AC13"/>
  <c r="AC11"/>
  <c r="AC10"/>
  <c r="N48" i="53"/>
  <c r="AA48"/>
  <c r="AA37"/>
  <c r="AY48"/>
  <c r="BK48"/>
  <c r="BQ48"/>
  <c r="AF48"/>
  <c r="Q48"/>
  <c r="CC48"/>
  <c r="J74"/>
  <c r="O74" s="1"/>
  <c r="AK48"/>
  <c r="BH48"/>
  <c r="BA48"/>
  <c r="CF48"/>
  <c r="U48"/>
  <c r="AH48"/>
  <c r="BG48"/>
  <c r="AQ37"/>
  <c r="BJ48"/>
  <c r="AX48"/>
  <c r="BC48"/>
  <c r="Y48"/>
  <c r="AR48"/>
  <c r="AU48"/>
  <c r="AW48"/>
  <c r="BO48"/>
  <c r="BY48"/>
  <c r="AV48"/>
  <c r="BB48"/>
  <c r="S48"/>
  <c r="CB48"/>
  <c r="T48"/>
  <c r="AO48"/>
  <c r="BF48"/>
  <c r="AL29"/>
  <c r="N29"/>
  <c r="R29"/>
  <c r="AW29"/>
  <c r="BF29"/>
  <c r="AD29"/>
  <c r="BE29"/>
  <c r="BH29"/>
  <c r="BV29"/>
  <c r="BP29"/>
  <c r="AA29"/>
  <c r="T29"/>
  <c r="BK29"/>
  <c r="CB29"/>
  <c r="BS29"/>
  <c r="Z29"/>
  <c r="BM29"/>
  <c r="AZ29"/>
  <c r="CA29"/>
  <c r="BU29"/>
  <c r="J55"/>
  <c r="AB55" s="1"/>
  <c r="AO29"/>
  <c r="BZ29"/>
  <c r="BG29"/>
  <c r="BX29"/>
  <c r="W29"/>
  <c r="BO29"/>
  <c r="CD29"/>
  <c r="AN29"/>
  <c r="P29"/>
  <c r="V29"/>
  <c r="BT29"/>
  <c r="AH29"/>
  <c r="AP29"/>
  <c r="BB29"/>
  <c r="AR29"/>
  <c r="BN29"/>
  <c r="BA29"/>
  <c r="AV29"/>
  <c r="CF29"/>
  <c r="BY29"/>
  <c r="AK29"/>
  <c r="BD29"/>
  <c r="AM29"/>
  <c r="S29"/>
  <c r="AT29"/>
  <c r="AF29"/>
  <c r="AU29"/>
  <c r="AG29"/>
  <c r="O29"/>
  <c r="BC29"/>
  <c r="AI97"/>
  <c r="O97"/>
  <c r="W97"/>
  <c r="Q97"/>
  <c r="AW97"/>
  <c r="M97"/>
  <c r="AS97"/>
  <c r="N97"/>
  <c r="AD97"/>
  <c r="AT97"/>
  <c r="BJ97"/>
  <c r="T97"/>
  <c r="AJ97"/>
  <c r="AZ97"/>
  <c r="BP97"/>
  <c r="O73"/>
  <c r="M128"/>
  <c r="AA73"/>
  <c r="AW73"/>
  <c r="AS73"/>
  <c r="AD73"/>
  <c r="BJ73"/>
  <c r="X73"/>
  <c r="BD73"/>
  <c r="BM100"/>
  <c r="BE100"/>
  <c r="AS100"/>
  <c r="BA100"/>
  <c r="W100"/>
  <c r="BC100"/>
  <c r="AA100"/>
  <c r="BG100"/>
  <c r="X100"/>
  <c r="AN100"/>
  <c r="BD100"/>
  <c r="BT100"/>
  <c r="Z100"/>
  <c r="AP100"/>
  <c r="BF100"/>
  <c r="BN89"/>
  <c r="AP89"/>
  <c r="BJ89"/>
  <c r="BR89"/>
  <c r="AN89"/>
  <c r="BT89"/>
  <c r="AJ89"/>
  <c r="BP89"/>
  <c r="Y89"/>
  <c r="AO89"/>
  <c r="BE89"/>
  <c r="I117"/>
  <c r="AE89"/>
  <c r="AU89"/>
  <c r="BK89"/>
  <c r="CF45"/>
  <c r="BK45"/>
  <c r="CA41"/>
  <c r="BY45"/>
  <c r="BZ45"/>
  <c r="BX45"/>
  <c r="BQ45"/>
  <c r="CB39"/>
  <c r="BL39"/>
  <c r="AQ39"/>
  <c r="BK39"/>
  <c r="BV39"/>
  <c r="AP39"/>
  <c r="AN39"/>
  <c r="S97"/>
  <c r="BG97"/>
  <c r="AU97"/>
  <c r="BC97"/>
  <c r="AG97"/>
  <c r="BM97"/>
  <c r="AC97"/>
  <c r="BI97"/>
  <c r="V97"/>
  <c r="AL97"/>
  <c r="BB97"/>
  <c r="BR97"/>
  <c r="AB97"/>
  <c r="AR97"/>
  <c r="AM73"/>
  <c r="AI73"/>
  <c r="Q73"/>
  <c r="CC73"/>
  <c r="BY73"/>
  <c r="AT73"/>
  <c r="BZ73"/>
  <c r="AN73"/>
  <c r="AW100"/>
  <c r="M100"/>
  <c r="U100"/>
  <c r="I128"/>
  <c r="AM100"/>
  <c r="BS100"/>
  <c r="AQ100"/>
  <c r="P100"/>
  <c r="AF100"/>
  <c r="AV100"/>
  <c r="BL100"/>
  <c r="R100"/>
  <c r="AH100"/>
  <c r="AX100"/>
  <c r="R89"/>
  <c r="Z89"/>
  <c r="AD89"/>
  <c r="AL89"/>
  <c r="X89"/>
  <c r="BD89"/>
  <c r="T89"/>
  <c r="AZ89"/>
  <c r="Q89"/>
  <c r="AG89"/>
  <c r="AW89"/>
  <c r="BM89"/>
  <c r="W89"/>
  <c r="AM89"/>
  <c r="BC89"/>
  <c r="CA45"/>
  <c r="AE45"/>
  <c r="BG41"/>
  <c r="BR41"/>
  <c r="AZ45"/>
  <c r="AW45"/>
  <c r="P45"/>
  <c r="AP45"/>
  <c r="BP48"/>
  <c r="AC29"/>
  <c r="AQ29"/>
  <c r="BQ53" i="52"/>
  <c r="AE53"/>
  <c r="AD53"/>
  <c r="AQ53"/>
  <c r="S53"/>
  <c r="BO53"/>
  <c r="BM53"/>
  <c r="AY53"/>
  <c r="AJ53"/>
  <c r="U47"/>
  <c r="BF47"/>
  <c r="BA47"/>
  <c r="AE47"/>
  <c r="M22"/>
  <c r="AB22"/>
  <c r="AJ26"/>
  <c r="AU26"/>
  <c r="AY26"/>
  <c r="AP26"/>
  <c r="AB26"/>
  <c r="AE26"/>
  <c r="BP26"/>
  <c r="AV26"/>
  <c r="R26"/>
  <c r="BU22"/>
  <c r="AS22"/>
  <c r="BQ26"/>
  <c r="F61" i="11"/>
  <c r="AE2" i="1"/>
  <c r="AE2" i="39"/>
  <c r="E2" i="22"/>
  <c r="AE2" i="10"/>
  <c r="AM2" i="11"/>
  <c r="AK2" i="9" s="1"/>
  <c r="R48" i="53"/>
  <c r="BI48"/>
  <c r="BV48"/>
  <c r="AL48"/>
  <c r="BD48"/>
  <c r="Z48"/>
  <c r="AL53" i="52"/>
  <c r="BA53"/>
  <c r="BJ53"/>
  <c r="BP53"/>
  <c r="BU53"/>
  <c r="AW53"/>
  <c r="BE30"/>
  <c r="BK30"/>
  <c r="AL30"/>
  <c r="AR30"/>
  <c r="BS30"/>
  <c r="BA30"/>
  <c r="AD30"/>
  <c r="AJ30"/>
  <c r="BU30"/>
  <c r="W30"/>
  <c r="R30"/>
  <c r="X30"/>
  <c r="Q22"/>
  <c r="BE22"/>
  <c r="BB22"/>
  <c r="BC22"/>
  <c r="AH22"/>
  <c r="AM22"/>
  <c r="AF22"/>
  <c r="AN22"/>
  <c r="AP22"/>
  <c r="AB19"/>
  <c r="AF19"/>
  <c r="AQ19"/>
  <c r="BO19"/>
  <c r="AG19"/>
  <c r="AL19"/>
  <c r="AE19"/>
  <c r="BS19"/>
  <c r="BI19"/>
  <c r="BH19"/>
  <c r="BL19"/>
  <c r="AW19"/>
  <c r="BB19"/>
  <c r="AP19"/>
  <c r="W19"/>
  <c r="AS19"/>
  <c r="BP19"/>
  <c r="BT19"/>
  <c r="BG19"/>
  <c r="Q19"/>
  <c r="BA19"/>
  <c r="BN19"/>
  <c r="AV15"/>
  <c r="Q47"/>
  <c r="P30"/>
  <c r="AD19"/>
  <c r="AT19"/>
  <c r="AC19"/>
  <c r="AR19"/>
  <c r="P19"/>
  <c r="AV19"/>
  <c r="Y19"/>
  <c r="AA19"/>
  <c r="BE19"/>
  <c r="AY19"/>
  <c r="BV19"/>
  <c r="BR19"/>
  <c r="AO19"/>
  <c r="U19"/>
  <c r="AU19"/>
  <c r="AH19"/>
  <c r="R19"/>
  <c r="BJ19"/>
  <c r="M19"/>
  <c r="T19"/>
  <c r="AZ19"/>
  <c r="X19"/>
  <c r="BD19"/>
  <c r="BW19"/>
  <c r="Z19"/>
  <c r="AK19"/>
  <c r="AI19"/>
  <c r="BU19"/>
  <c r="BK19"/>
  <c r="BC19"/>
  <c r="BM19"/>
  <c r="AL5"/>
  <c r="X5"/>
  <c r="V5"/>
  <c r="U5"/>
  <c r="S5"/>
  <c r="BM5"/>
  <c r="AA5"/>
  <c r="AZ5"/>
  <c r="R5"/>
  <c r="BU5"/>
  <c r="BE5"/>
  <c r="W5"/>
  <c r="BH5"/>
  <c r="AX5"/>
  <c r="Z5"/>
  <c r="BW5"/>
  <c r="AS5"/>
  <c r="M5"/>
  <c r="BA5"/>
  <c r="AY5"/>
  <c r="BS5"/>
  <c r="BN5"/>
  <c r="P5"/>
  <c r="BJ5"/>
  <c r="AD5"/>
  <c r="BK5"/>
  <c r="BV5"/>
  <c r="BG5"/>
  <c r="BC5"/>
  <c r="W7"/>
  <c r="Q7"/>
  <c r="W73" i="53"/>
  <c r="BK73"/>
  <c r="S73"/>
  <c r="CE73"/>
  <c r="BW73"/>
  <c r="AO73"/>
  <c r="BU73"/>
  <c r="AK73"/>
  <c r="BQ73"/>
  <c r="Z73"/>
  <c r="AP73"/>
  <c r="BF73"/>
  <c r="BV73"/>
  <c r="T73"/>
  <c r="AJ73"/>
  <c r="AZ73"/>
  <c r="BP73"/>
  <c r="CF73"/>
  <c r="BB7" i="52"/>
  <c r="AV7"/>
  <c r="S7"/>
  <c r="BD7"/>
  <c r="M53"/>
  <c r="BU7"/>
  <c r="R7"/>
  <c r="BR7"/>
  <c r="AQ7"/>
  <c r="AK7"/>
  <c r="BC15"/>
  <c r="AU15"/>
  <c r="BR15"/>
  <c r="BW22"/>
  <c r="BK37" i="53"/>
  <c r="O37"/>
  <c r="O45"/>
  <c r="AQ45"/>
  <c r="BG37"/>
  <c r="AA41"/>
  <c r="AE41"/>
  <c r="CE37"/>
  <c r="BP7" i="52"/>
  <c r="BE41" i="53"/>
  <c r="AS45"/>
  <c r="AJ45"/>
  <c r="AT45"/>
  <c r="Q45"/>
  <c r="BH45"/>
  <c r="BR45"/>
  <c r="AK45"/>
  <c r="Z45"/>
  <c r="BG22" i="52"/>
  <c r="BH22"/>
  <c r="AL22"/>
  <c r="AZ22"/>
  <c r="R22"/>
  <c r="BA22"/>
  <c r="AG22"/>
  <c r="P22"/>
  <c r="Z22"/>
  <c r="W22"/>
  <c r="BI37" i="53"/>
  <c r="AK53" i="52"/>
  <c r="AU53"/>
  <c r="V53"/>
  <c r="AT53"/>
  <c r="T53"/>
  <c r="BW53"/>
  <c r="Q53"/>
  <c r="BW47"/>
  <c r="AW22"/>
  <c r="BR22"/>
  <c r="BN22"/>
  <c r="BO22"/>
  <c r="U22"/>
  <c r="BK22"/>
  <c r="BL22"/>
  <c r="BV22"/>
  <c r="AY22"/>
  <c r="BQ22"/>
  <c r="BS53"/>
  <c r="AB53"/>
  <c r="AR53"/>
  <c r="BH53"/>
  <c r="Y53"/>
  <c r="BG53"/>
  <c r="AS53"/>
  <c r="W53"/>
  <c r="BC53"/>
  <c r="BE53"/>
  <c r="AA53"/>
  <c r="AC53"/>
  <c r="BI53"/>
  <c r="AM53"/>
  <c r="R53"/>
  <c r="AH53"/>
  <c r="AX53"/>
  <c r="BF53"/>
  <c r="AF53"/>
  <c r="BL53"/>
  <c r="BN53"/>
  <c r="AN53"/>
  <c r="Z53"/>
  <c r="BV53"/>
  <c r="P53"/>
  <c r="AV53"/>
  <c r="AP53"/>
  <c r="X53"/>
  <c r="BD53"/>
  <c r="AT7"/>
  <c r="BC7"/>
  <c r="AW7"/>
  <c r="BN7"/>
  <c r="AB7"/>
  <c r="BC73" i="53"/>
  <c r="AU73"/>
  <c r="AY73"/>
  <c r="AQ73"/>
  <c r="Y73"/>
  <c r="BE73"/>
  <c r="U73"/>
  <c r="BA73"/>
  <c r="R73"/>
  <c r="AH73"/>
  <c r="AX73"/>
  <c r="BN73"/>
  <c r="CD73"/>
  <c r="AB73"/>
  <c r="AR73"/>
  <c r="BH73"/>
  <c r="AY7" i="52"/>
  <c r="AS7"/>
  <c r="AD7"/>
  <c r="AU7"/>
  <c r="AO7"/>
  <c r="AF7"/>
  <c r="BW7"/>
  <c r="BQ7"/>
  <c r="Z7"/>
  <c r="T7"/>
  <c r="AW15"/>
  <c r="AO15"/>
  <c r="AK15"/>
  <c r="AO22"/>
  <c r="W37" i="53"/>
  <c r="AM37"/>
  <c r="BO37"/>
  <c r="W45"/>
  <c r="BO45"/>
  <c r="S45"/>
  <c r="AI45"/>
  <c r="BS45"/>
  <c r="BS37"/>
  <c r="BP15" i="52"/>
  <c r="R41" i="53"/>
  <c r="BU41"/>
  <c r="AG45"/>
  <c r="N45"/>
  <c r="BC45"/>
  <c r="CC45"/>
  <c r="AL45"/>
  <c r="AV45"/>
  <c r="Y45"/>
  <c r="BV45"/>
  <c r="BI22" i="52"/>
  <c r="V22"/>
  <c r="T22"/>
  <c r="AA22"/>
  <c r="AX22"/>
  <c r="AI22"/>
  <c r="BS22"/>
  <c r="BM22"/>
  <c r="AE22"/>
  <c r="AV22"/>
  <c r="BF22"/>
  <c r="S22"/>
  <c r="AI37" i="53"/>
  <c r="BB53" i="52"/>
  <c r="BR43"/>
  <c r="S43"/>
  <c r="P43"/>
  <c r="AK43"/>
  <c r="BG43"/>
  <c r="AY43"/>
  <c r="U43"/>
  <c r="AQ43"/>
  <c r="BL43"/>
  <c r="AA43"/>
  <c r="AV43"/>
  <c r="BQ43"/>
  <c r="AF43"/>
  <c r="BA43"/>
  <c r="BW43"/>
  <c r="U53"/>
  <c r="BK53"/>
  <c r="AZ53"/>
  <c r="BT53"/>
  <c r="AI53"/>
  <c r="BQ47"/>
  <c r="AJ47"/>
  <c r="BP47"/>
  <c r="BU47"/>
  <c r="BG47"/>
  <c r="R47"/>
  <c r="AX47"/>
  <c r="AI47"/>
  <c r="AH47"/>
  <c r="BN47"/>
  <c r="AR47"/>
  <c r="BH47"/>
  <c r="AB47"/>
  <c r="R26" i="9"/>
  <c r="S26"/>
  <c r="T26" s="1"/>
  <c r="U26" s="1"/>
  <c r="V26"/>
  <c r="W26" s="1"/>
  <c r="X26" s="1"/>
  <c r="Y26" s="1"/>
  <c r="Z26" s="1"/>
  <c r="AA26" s="1"/>
  <c r="AB26"/>
  <c r="AF26"/>
  <c r="AG26"/>
  <c r="AH26"/>
  <c r="AF25"/>
  <c r="AG25"/>
  <c r="AH25" s="1"/>
  <c r="AK25" s="1"/>
  <c r="AF24"/>
  <c r="AF32" i="6"/>
  <c r="AG32"/>
  <c r="AH32"/>
  <c r="AF31"/>
  <c r="AG31"/>
  <c r="AH31" s="1"/>
  <c r="AK31" s="1"/>
  <c r="AF29"/>
  <c r="AF28"/>
  <c r="AG28"/>
  <c r="AH28"/>
  <c r="AK28" s="1"/>
  <c r="AF23"/>
  <c r="AG23"/>
  <c r="AF21"/>
  <c r="AG21" s="1"/>
  <c r="AH21" s="1"/>
  <c r="AK21"/>
  <c r="AC20"/>
  <c r="AF20"/>
  <c r="AG20"/>
  <c r="AC19"/>
  <c r="AF19"/>
  <c r="AG19"/>
  <c r="AH19"/>
  <c r="AF33" i="10"/>
  <c r="AG33"/>
  <c r="AC33"/>
  <c r="AI32"/>
  <c r="AF28"/>
  <c r="AG28" s="1"/>
  <c r="AH28" s="1"/>
  <c r="AK28" s="1"/>
  <c r="AF21"/>
  <c r="AL19"/>
  <c r="AM19"/>
  <c r="AI19"/>
  <c r="AC18"/>
  <c r="AF18"/>
  <c r="AG18"/>
  <c r="AH18" s="1"/>
  <c r="AK18" s="1"/>
  <c r="AF17"/>
  <c r="AF16"/>
  <c r="AG16"/>
  <c r="AH16"/>
  <c r="AF13"/>
  <c r="AG13"/>
  <c r="AH13" s="1"/>
  <c r="AK13" s="1"/>
  <c r="AC12"/>
  <c r="AF12"/>
  <c r="AG12"/>
  <c r="AH12"/>
  <c r="AF11"/>
  <c r="AG11"/>
  <c r="AH11" s="1"/>
  <c r="AK11" s="1"/>
  <c r="AF10"/>
  <c r="AC6"/>
  <c r="AF6"/>
  <c r="AG6"/>
  <c r="AH6"/>
  <c r="AK6" s="1"/>
  <c r="AL6" s="1"/>
  <c r="E31" i="1"/>
  <c r="F29"/>
  <c r="F31" s="1"/>
  <c r="F30"/>
  <c r="G27"/>
  <c r="BW37" i="53"/>
  <c r="M45"/>
  <c r="BM45"/>
  <c r="BP45"/>
  <c r="BJ45"/>
  <c r="BI45"/>
  <c r="AB45"/>
  <c r="V45"/>
  <c r="BE45"/>
  <c r="BW45"/>
  <c r="AF45"/>
  <c r="BF45"/>
  <c r="S37"/>
  <c r="BC37"/>
  <c r="AQ41"/>
  <c r="AU41"/>
  <c r="T41"/>
  <c r="BT41"/>
  <c r="AS35"/>
  <c r="BI35"/>
  <c r="BU35"/>
  <c r="BY35"/>
  <c r="CB35"/>
  <c r="BL35"/>
  <c r="AV35"/>
  <c r="AF35"/>
  <c r="P35"/>
  <c r="BG35"/>
  <c r="AA35"/>
  <c r="BK35"/>
  <c r="AE35"/>
  <c r="AK35"/>
  <c r="AO35"/>
  <c r="BM35"/>
  <c r="AW35"/>
  <c r="BE35"/>
  <c r="M35"/>
  <c r="BX35"/>
  <c r="BD35"/>
  <c r="AJ35"/>
  <c r="CE35"/>
  <c r="AQ35"/>
  <c r="BS35"/>
  <c r="W35"/>
  <c r="BQ35"/>
  <c r="N35"/>
  <c r="AD35"/>
  <c r="AT35"/>
  <c r="BJ35"/>
  <c r="BZ35"/>
  <c r="CC35"/>
  <c r="BT35"/>
  <c r="AZ35"/>
  <c r="AB35"/>
  <c r="BW35"/>
  <c r="AI35"/>
  <c r="BC35"/>
  <c r="O35"/>
  <c r="R35"/>
  <c r="AH35"/>
  <c r="AX35"/>
  <c r="BN35"/>
  <c r="CD35"/>
  <c r="Z35"/>
  <c r="AP35"/>
  <c r="BV35"/>
  <c r="J61"/>
  <c r="BP35"/>
  <c r="AR35"/>
  <c r="X35"/>
  <c r="BO35"/>
  <c r="S35"/>
  <c r="AU35"/>
  <c r="U35"/>
  <c r="V35"/>
  <c r="AL35"/>
  <c r="BB35"/>
  <c r="BR35"/>
  <c r="CF35"/>
  <c r="BH35"/>
  <c r="AN35"/>
  <c r="T35"/>
  <c r="AY35"/>
  <c r="CA35"/>
  <c r="AM35"/>
  <c r="BA35"/>
  <c r="BF35"/>
  <c r="Y35"/>
  <c r="Q35"/>
  <c r="AC35"/>
  <c r="J67"/>
  <c r="BR67"/>
  <c r="AG41"/>
  <c r="AR41"/>
  <c r="BV41"/>
  <c r="BY41"/>
  <c r="BM41"/>
  <c r="BH41"/>
  <c r="Z41"/>
  <c r="BX41"/>
  <c r="AP41"/>
  <c r="AB41"/>
  <c r="BF41"/>
  <c r="BZ41"/>
  <c r="N41"/>
  <c r="AF41"/>
  <c r="AK41"/>
  <c r="AL41"/>
  <c r="AN41"/>
  <c r="BN41"/>
  <c r="AZ41"/>
  <c r="AW41"/>
  <c r="BI41"/>
  <c r="AS41"/>
  <c r="AM41"/>
  <c r="W41"/>
  <c r="BS41"/>
  <c r="BC41"/>
  <c r="BJ41"/>
  <c r="CB41"/>
  <c r="P41"/>
  <c r="U41"/>
  <c r="V41"/>
  <c r="X41"/>
  <c r="AY41"/>
  <c r="AH41"/>
  <c r="AJ41"/>
  <c r="Q41"/>
  <c r="S41"/>
  <c r="BW41"/>
  <c r="BQ41"/>
  <c r="BA41"/>
  <c r="AC41"/>
  <c r="M41"/>
  <c r="AX41"/>
  <c r="AD41"/>
  <c r="AV41"/>
  <c r="AO41"/>
  <c r="BB41"/>
  <c r="BD41"/>
  <c r="Y41"/>
  <c r="CD41"/>
  <c r="BP41"/>
  <c r="CC41"/>
  <c r="BK41"/>
  <c r="CF41"/>
  <c r="CE41"/>
  <c r="BO41"/>
  <c r="O41"/>
  <c r="J63"/>
  <c r="BH63" s="1"/>
  <c r="AS37"/>
  <c r="Q37"/>
  <c r="AW37"/>
  <c r="CC37"/>
  <c r="X37"/>
  <c r="AN37"/>
  <c r="BD37"/>
  <c r="BT37"/>
  <c r="Z37"/>
  <c r="AP37"/>
  <c r="BF37"/>
  <c r="BV37"/>
  <c r="BB37"/>
  <c r="M37"/>
  <c r="BA37"/>
  <c r="Y37"/>
  <c r="BE37"/>
  <c r="AB37"/>
  <c r="AR37"/>
  <c r="BH37"/>
  <c r="BX37"/>
  <c r="N37"/>
  <c r="AD37"/>
  <c r="AT37"/>
  <c r="BJ37"/>
  <c r="BZ37"/>
  <c r="AZ37"/>
  <c r="AL37"/>
  <c r="U37"/>
  <c r="BQ37"/>
  <c r="AG37"/>
  <c r="BM37"/>
  <c r="P37"/>
  <c r="AF37"/>
  <c r="AV37"/>
  <c r="BL37"/>
  <c r="CB37"/>
  <c r="R37"/>
  <c r="AH37"/>
  <c r="AX37"/>
  <c r="BN37"/>
  <c r="CD37"/>
  <c r="AK37"/>
  <c r="BY37"/>
  <c r="AO37"/>
  <c r="BU37"/>
  <c r="T37"/>
  <c r="AJ37"/>
  <c r="BP37"/>
  <c r="V37"/>
  <c r="BR37"/>
  <c r="J71"/>
  <c r="BA45"/>
  <c r="BU45"/>
  <c r="BT45"/>
  <c r="BN45"/>
  <c r="AX45"/>
  <c r="X45"/>
  <c r="R45"/>
  <c r="CD45"/>
  <c r="AN45"/>
  <c r="AH45"/>
  <c r="U45"/>
  <c r="AO45"/>
  <c r="BD45"/>
  <c r="AH15" i="52"/>
  <c r="AF15"/>
  <c r="Z15"/>
  <c r="BG15"/>
  <c r="AJ15"/>
  <c r="X15"/>
  <c r="W15"/>
  <c r="R15"/>
  <c r="Q15"/>
  <c r="P15"/>
  <c r="BV15"/>
  <c r="BU15"/>
  <c r="BH15"/>
  <c r="AQ15"/>
  <c r="V15"/>
  <c r="BB15"/>
  <c r="AI15"/>
  <c r="S15"/>
  <c r="Y30"/>
  <c r="BF30"/>
  <c r="BV30"/>
  <c r="AF30"/>
  <c r="S30"/>
  <c r="AV30"/>
  <c r="AP30"/>
  <c r="BL30"/>
  <c r="Y22"/>
  <c r="BT22"/>
  <c r="AD22"/>
  <c r="BJ22"/>
  <c r="X22"/>
  <c r="AR22"/>
  <c r="BP22"/>
  <c r="AC22"/>
  <c r="AU22"/>
  <c r="AQ22"/>
  <c r="AT22"/>
  <c r="AJ22"/>
  <c r="BD22"/>
  <c r="BT15"/>
  <c r="AS15"/>
  <c r="AZ15"/>
  <c r="AY15"/>
  <c r="AN15"/>
  <c r="AM15"/>
  <c r="AG15"/>
  <c r="AE15"/>
  <c r="Y15"/>
  <c r="AL15"/>
  <c r="AR15"/>
  <c r="T15"/>
  <c r="BO15"/>
  <c r="AT15"/>
  <c r="BS15"/>
  <c r="BN15"/>
  <c r="BM15"/>
  <c r="BL15"/>
  <c r="BK15"/>
  <c r="BF15"/>
  <c r="BE15"/>
  <c r="AB15"/>
  <c r="AA15"/>
  <c r="BA15"/>
  <c r="BQ15"/>
  <c r="AD15"/>
  <c r="M15"/>
  <c r="BI15"/>
  <c r="AY30"/>
  <c r="F81" i="11"/>
  <c r="F83" s="1"/>
  <c r="F101"/>
  <c r="F103" s="1"/>
  <c r="F91"/>
  <c r="F93"/>
  <c r="G23"/>
  <c r="T28" i="1"/>
  <c r="U28" s="1"/>
  <c r="G79" i="11"/>
  <c r="G82"/>
  <c r="E62" i="39" s="1"/>
  <c r="G80" i="11"/>
  <c r="I46"/>
  <c r="J46" s="1"/>
  <c r="K46" s="1"/>
  <c r="H48"/>
  <c r="G59"/>
  <c r="G61" s="1"/>
  <c r="G63" s="1"/>
  <c r="G62"/>
  <c r="E46" i="39" s="1"/>
  <c r="F49" s="1"/>
  <c r="G60" i="11"/>
  <c r="I86"/>
  <c r="H88"/>
  <c r="F71"/>
  <c r="F73"/>
  <c r="E73"/>
  <c r="H68"/>
  <c r="I66"/>
  <c r="D62" i="39"/>
  <c r="E64" s="1"/>
  <c r="E103" i="11"/>
  <c r="G69"/>
  <c r="G71" s="1"/>
  <c r="G70"/>
  <c r="G72"/>
  <c r="F51"/>
  <c r="F53" s="1"/>
  <c r="H78"/>
  <c r="H82" s="1"/>
  <c r="F62" i="39" s="1"/>
  <c r="G64" s="1"/>
  <c r="I76" i="11"/>
  <c r="G52"/>
  <c r="E38" i="39" s="1"/>
  <c r="F42" s="1"/>
  <c r="E41"/>
  <c r="G50" i="11"/>
  <c r="G49"/>
  <c r="H58"/>
  <c r="H62" s="1"/>
  <c r="F46" i="39" s="1"/>
  <c r="I56" i="11"/>
  <c r="I58" s="1"/>
  <c r="G92"/>
  <c r="E70" i="39"/>
  <c r="F71" s="1"/>
  <c r="E74"/>
  <c r="G90" i="11"/>
  <c r="G89"/>
  <c r="BF35" i="52"/>
  <c r="U35"/>
  <c r="AG35"/>
  <c r="Q35"/>
  <c r="B6" i="44"/>
  <c r="B21" s="1"/>
  <c r="Q3" i="9"/>
  <c r="C3"/>
  <c r="C3" i="6"/>
  <c r="S3" i="11"/>
  <c r="Q3" i="6" s="1"/>
  <c r="Q3" i="1"/>
  <c r="C3"/>
  <c r="C3" i="39"/>
  <c r="Q3"/>
  <c r="C3" i="10"/>
  <c r="G13" i="22"/>
  <c r="G15" s="1"/>
  <c r="AQ17" i="6" s="1"/>
  <c r="F13" i="22"/>
  <c r="F15" s="1"/>
  <c r="AN17" i="6" s="1"/>
  <c r="AE17"/>
  <c r="AL32" i="10"/>
  <c r="AM32" s="1"/>
  <c r="AN32" s="1"/>
  <c r="AQ32" s="1"/>
  <c r="G24"/>
  <c r="E24" i="1"/>
  <c r="F22"/>
  <c r="G20"/>
  <c r="F23"/>
  <c r="F16"/>
  <c r="G14"/>
  <c r="D55"/>
  <c r="D16" i="6" s="1"/>
  <c r="E47" i="1"/>
  <c r="F52"/>
  <c r="F46"/>
  <c r="G41"/>
  <c r="F8"/>
  <c r="G6"/>
  <c r="F9"/>
  <c r="BW35" i="52"/>
  <c r="AB35"/>
  <c r="BM35"/>
  <c r="AL35"/>
  <c r="AC35"/>
  <c r="AA35"/>
  <c r="BJ35"/>
  <c r="AW35"/>
  <c r="AD35"/>
  <c r="AT35"/>
  <c r="AX35"/>
  <c r="AQ35"/>
  <c r="BB35"/>
  <c r="Z35"/>
  <c r="BE35"/>
  <c r="AK35"/>
  <c r="BP35"/>
  <c r="BT35"/>
  <c r="BG35"/>
  <c r="AH35"/>
  <c r="BD35"/>
  <c r="AE35"/>
  <c r="AU35"/>
  <c r="BK35"/>
  <c r="AO35"/>
  <c r="BQ35"/>
  <c r="AJ35"/>
  <c r="BL35"/>
  <c r="P35"/>
  <c r="AR35"/>
  <c r="BU35"/>
  <c r="Y35"/>
  <c r="BA35"/>
  <c r="R35"/>
  <c r="AN35"/>
  <c r="BI35"/>
  <c r="S35"/>
  <c r="AI35"/>
  <c r="AY35"/>
  <c r="BO35"/>
  <c r="T35"/>
  <c r="AV35"/>
  <c r="AP35"/>
  <c r="BR35"/>
  <c r="V35"/>
  <c r="AZ35"/>
  <c r="AF35"/>
  <c r="BH35"/>
  <c r="X35"/>
  <c r="AS35"/>
  <c r="BN35"/>
  <c r="W35"/>
  <c r="AM35"/>
  <c r="BC35"/>
  <c r="BS35"/>
  <c r="H38" i="11"/>
  <c r="H42" s="1"/>
  <c r="I36"/>
  <c r="D30" i="39"/>
  <c r="E33" s="1"/>
  <c r="G39" i="11"/>
  <c r="G41" s="1"/>
  <c r="G43" s="1"/>
  <c r="G42"/>
  <c r="E30" i="39" s="1"/>
  <c r="G40" i="11"/>
  <c r="C9" i="6"/>
  <c r="C11" s="1"/>
  <c r="H28" i="11"/>
  <c r="H30" s="1"/>
  <c r="I26"/>
  <c r="I28" s="1"/>
  <c r="I30" s="1"/>
  <c r="D22" i="39"/>
  <c r="E24" s="1"/>
  <c r="G29" i="11"/>
  <c r="G30"/>
  <c r="G31" s="1"/>
  <c r="G32"/>
  <c r="C9" i="9"/>
  <c r="E23" i="11"/>
  <c r="CC68" i="53"/>
  <c r="AT64"/>
  <c r="D51" i="39"/>
  <c r="F17"/>
  <c r="E16"/>
  <c r="F16"/>
  <c r="F18"/>
  <c r="F15"/>
  <c r="E40"/>
  <c r="E39"/>
  <c r="D32"/>
  <c r="D33"/>
  <c r="D34"/>
  <c r="D31"/>
  <c r="E31"/>
  <c r="D24"/>
  <c r="D25"/>
  <c r="D26"/>
  <c r="D23"/>
  <c r="E55"/>
  <c r="D64"/>
  <c r="D63"/>
  <c r="D65"/>
  <c r="D66"/>
  <c r="E72"/>
  <c r="E75" s="1"/>
  <c r="F74"/>
  <c r="D43"/>
  <c r="E83"/>
  <c r="CB64" i="53"/>
  <c r="BI64"/>
  <c r="BV64"/>
  <c r="AB64"/>
  <c r="T64"/>
  <c r="AK64"/>
  <c r="AJ64"/>
  <c r="BW64"/>
  <c r="AG64"/>
  <c r="AL64"/>
  <c r="Z64"/>
  <c r="Y64"/>
  <c r="AK2" i="39"/>
  <c r="O64" i="53"/>
  <c r="M119"/>
  <c r="AS64"/>
  <c r="BL64"/>
  <c r="AR64"/>
  <c r="U64"/>
  <c r="AX64"/>
  <c r="AV64"/>
  <c r="AN64"/>
  <c r="BC64"/>
  <c r="AQ64"/>
  <c r="BO64"/>
  <c r="BD64"/>
  <c r="CE64"/>
  <c r="CF64"/>
  <c r="AE64"/>
  <c r="BR64"/>
  <c r="AM64"/>
  <c r="R64"/>
  <c r="Q64"/>
  <c r="AO64"/>
  <c r="BM64"/>
  <c r="BE64"/>
  <c r="BM65"/>
  <c r="CC72"/>
  <c r="BY72"/>
  <c r="BR65"/>
  <c r="AQ59"/>
  <c r="AN68"/>
  <c r="AB56"/>
  <c r="BK64"/>
  <c r="BQ64"/>
  <c r="BN64"/>
  <c r="BH64"/>
  <c r="X64"/>
  <c r="W64"/>
  <c r="AC64"/>
  <c r="BB64"/>
  <c r="P64"/>
  <c r="N119" s="1"/>
  <c r="O119" s="1"/>
  <c r="CC64"/>
  <c r="AD64"/>
  <c r="AI64"/>
  <c r="BZ64"/>
  <c r="BG64"/>
  <c r="BF64"/>
  <c r="AY64"/>
  <c r="AP64"/>
  <c r="BO59"/>
  <c r="CB72"/>
  <c r="CA64"/>
  <c r="AB59"/>
  <c r="AU64"/>
  <c r="BA64"/>
  <c r="AH64"/>
  <c r="BP64"/>
  <c r="BS64"/>
  <c r="BY64"/>
  <c r="CD64"/>
  <c r="V64"/>
  <c r="AF64"/>
  <c r="AW64"/>
  <c r="AZ64"/>
  <c r="BU64"/>
  <c r="BX64"/>
  <c r="AA64"/>
  <c r="BJ64"/>
  <c r="AF119" s="1"/>
  <c r="S64"/>
  <c r="CC59"/>
  <c r="BC72"/>
  <c r="AT56"/>
  <c r="BJ60"/>
  <c r="U68"/>
  <c r="BB56"/>
  <c r="CF68"/>
  <c r="BQ60"/>
  <c r="AV55"/>
  <c r="CB56"/>
  <c r="BL56"/>
  <c r="AU59"/>
  <c r="Z59"/>
  <c r="AH56"/>
  <c r="AG56"/>
  <c r="AG70"/>
  <c r="BH56"/>
  <c r="AK56"/>
  <c r="AB70"/>
  <c r="V59"/>
  <c r="BB59"/>
  <c r="BA59"/>
  <c r="T68"/>
  <c r="BE68"/>
  <c r="BF68"/>
  <c r="BA55"/>
  <c r="BB68"/>
  <c r="BC68"/>
  <c r="AU68"/>
  <c r="BY68"/>
  <c r="BZ68"/>
  <c r="BZ70"/>
  <c r="AJ70"/>
  <c r="AP60"/>
  <c r="BF60"/>
  <c r="BK60"/>
  <c r="AZ60"/>
  <c r="AR60"/>
  <c r="AN60"/>
  <c r="AN59"/>
  <c r="AA59"/>
  <c r="AC59"/>
  <c r="AE59"/>
  <c r="AG59"/>
  <c r="AY59"/>
  <c r="BH59"/>
  <c r="BS59"/>
  <c r="AK59"/>
  <c r="T59"/>
  <c r="P59"/>
  <c r="Y59"/>
  <c r="AP59"/>
  <c r="AZ59"/>
  <c r="AS59"/>
  <c r="BZ59"/>
  <c r="BY59"/>
  <c r="AO59"/>
  <c r="BN59"/>
  <c r="AT59"/>
  <c r="BD59"/>
  <c r="BU59"/>
  <c r="AX59"/>
  <c r="W59"/>
  <c r="BQ59"/>
  <c r="BW56"/>
  <c r="AE56"/>
  <c r="BF56"/>
  <c r="R56"/>
  <c r="W70"/>
  <c r="BI70"/>
  <c r="AD70"/>
  <c r="AA56"/>
  <c r="BE56"/>
  <c r="AZ56"/>
  <c r="BY56"/>
  <c r="CA56"/>
  <c r="CE56"/>
  <c r="CF56"/>
  <c r="AI56"/>
  <c r="BT56"/>
  <c r="AW70"/>
  <c r="BV70"/>
  <c r="AA70"/>
  <c r="AH59"/>
  <c r="AR59"/>
  <c r="BJ59"/>
  <c r="BG59"/>
  <c r="X59"/>
  <c r="AW59"/>
  <c r="BP59"/>
  <c r="BK59"/>
  <c r="BI59"/>
  <c r="BX59"/>
  <c r="S59"/>
  <c r="CE59"/>
  <c r="Q59"/>
  <c r="AJ59"/>
  <c r="AM59"/>
  <c r="AF59"/>
  <c r="AV59"/>
  <c r="U59"/>
  <c r="AO56"/>
  <c r="BI56"/>
  <c r="CC56"/>
  <c r="BK56"/>
  <c r="AY56"/>
  <c r="AT70"/>
  <c r="CC65"/>
  <c r="BJ56"/>
  <c r="Q56"/>
  <c r="AL56"/>
  <c r="AM56"/>
  <c r="P56"/>
  <c r="BN56"/>
  <c r="X56"/>
  <c r="BS56"/>
  <c r="Z56"/>
  <c r="AR70"/>
  <c r="BO70"/>
  <c r="AU70"/>
  <c r="BT74"/>
  <c r="CD59"/>
  <c r="BM59"/>
  <c r="CF59"/>
  <c r="BW59"/>
  <c r="BT59"/>
  <c r="BR59"/>
  <c r="O59"/>
  <c r="CA59"/>
  <c r="R59"/>
  <c r="AD59"/>
  <c r="AI59"/>
  <c r="BV59"/>
  <c r="AL59"/>
  <c r="BE59"/>
  <c r="BC59"/>
  <c r="BF59"/>
  <c r="BL59"/>
  <c r="CD65"/>
  <c r="R72"/>
  <c r="Z68"/>
  <c r="AA68"/>
  <c r="P68"/>
  <c r="S68"/>
  <c r="BV68"/>
  <c r="AV68"/>
  <c r="AU56"/>
  <c r="AQ56"/>
  <c r="CD56"/>
  <c r="V56"/>
  <c r="AW56"/>
  <c r="W56"/>
  <c r="AC56"/>
  <c r="BA56"/>
  <c r="BD56"/>
  <c r="BO56"/>
  <c r="Y55"/>
  <c r="AJ72"/>
  <c r="BB72"/>
  <c r="AY72"/>
  <c r="AY68"/>
  <c r="AQ68"/>
  <c r="BI68"/>
  <c r="AP68"/>
  <c r="AZ68"/>
  <c r="BW68"/>
  <c r="BS68"/>
  <c r="AR68"/>
  <c r="BG68"/>
  <c r="AM68"/>
  <c r="AA65"/>
  <c r="AL68"/>
  <c r="AT68"/>
  <c r="AB68"/>
  <c r="CB68"/>
  <c r="AT72"/>
  <c r="BU68"/>
  <c r="BM68"/>
  <c r="BK68"/>
  <c r="BX68"/>
  <c r="AS68"/>
  <c r="BL68"/>
  <c r="R68"/>
  <c r="AF68"/>
  <c r="W68"/>
  <c r="AX68"/>
  <c r="AD68"/>
  <c r="BA68"/>
  <c r="BR56"/>
  <c r="BC56"/>
  <c r="BU56"/>
  <c r="BV56"/>
  <c r="S56"/>
  <c r="Y56"/>
  <c r="T56"/>
  <c r="AF56"/>
  <c r="BP56"/>
  <c r="BX56"/>
  <c r="AN56"/>
  <c r="O56"/>
  <c r="U56"/>
  <c r="AS56"/>
  <c r="AV56"/>
  <c r="AJ56"/>
  <c r="AR56"/>
  <c r="BM56"/>
  <c r="BG56"/>
  <c r="AP56"/>
  <c r="AX56"/>
  <c r="BQ56"/>
  <c r="BZ56"/>
  <c r="CF72"/>
  <c r="AK72"/>
  <c r="X72"/>
  <c r="AC72"/>
  <c r="BD68"/>
  <c r="AE68"/>
  <c r="Y68"/>
  <c r="V68"/>
  <c r="BI72"/>
  <c r="CE68"/>
  <c r="AW68"/>
  <c r="CA68"/>
  <c r="BO68"/>
  <c r="AG68"/>
  <c r="AK68"/>
  <c r="BK65"/>
  <c r="BP68"/>
  <c r="AH68"/>
  <c r="BR68"/>
  <c r="AJ68"/>
  <c r="BO72"/>
  <c r="F2" i="22"/>
  <c r="BT68" i="53"/>
  <c r="CD68"/>
  <c r="AC68"/>
  <c r="BH68"/>
  <c r="BQ68"/>
  <c r="BJ68"/>
  <c r="AA66"/>
  <c r="BO66"/>
  <c r="BL66"/>
  <c r="AB65"/>
  <c r="BU65"/>
  <c r="BH66"/>
  <c r="BN66"/>
  <c r="BW65"/>
  <c r="CF65"/>
  <c r="BC65"/>
  <c r="BP65"/>
  <c r="BB65"/>
  <c r="BJ65"/>
  <c r="BZ65"/>
  <c r="R65"/>
  <c r="AH65"/>
  <c r="AJ65"/>
  <c r="AG65"/>
  <c r="BO65"/>
  <c r="Y65"/>
  <c r="BG65"/>
  <c r="BV65"/>
  <c r="AJ67"/>
  <c r="S65"/>
  <c r="CA65"/>
  <c r="AX65"/>
  <c r="AI65"/>
  <c r="AY65"/>
  <c r="AL65"/>
  <c r="W65"/>
  <c r="AO66"/>
  <c r="BS66"/>
  <c r="CF66"/>
  <c r="BM66"/>
  <c r="BF66"/>
  <c r="BR66"/>
  <c r="R66"/>
  <c r="AT66"/>
  <c r="AN66"/>
  <c r="P66"/>
  <c r="AU66"/>
  <c r="AJ66"/>
  <c r="X66"/>
  <c r="BU74"/>
  <c r="BT65"/>
  <c r="AG66"/>
  <c r="AZ66"/>
  <c r="AI66"/>
  <c r="BV66"/>
  <c r="BA66"/>
  <c r="BY66"/>
  <c r="AE66"/>
  <c r="BC66"/>
  <c r="AZ55"/>
  <c r="BG66"/>
  <c r="BB66"/>
  <c r="BU66"/>
  <c r="BT66"/>
  <c r="AD66"/>
  <c r="BZ66"/>
  <c r="AK66"/>
  <c r="BI66"/>
  <c r="Z55"/>
  <c r="AW55"/>
  <c r="AI28" i="6"/>
  <c r="AQ66" i="53"/>
  <c r="AW66"/>
  <c r="V66"/>
  <c r="AV66"/>
  <c r="CC60"/>
  <c r="X60"/>
  <c r="AY66"/>
  <c r="BE66"/>
  <c r="AL66"/>
  <c r="CB66"/>
  <c r="AO60"/>
  <c r="CA66"/>
  <c r="U66"/>
  <c r="AR66"/>
  <c r="AS66"/>
  <c r="AF66"/>
  <c r="BQ66"/>
  <c r="BD66"/>
  <c r="W66"/>
  <c r="AX66"/>
  <c r="AP74"/>
  <c r="BO74"/>
  <c r="O60"/>
  <c r="BY60"/>
  <c r="CC66"/>
  <c r="Q66"/>
  <c r="Z66"/>
  <c r="BP66"/>
  <c r="BH60"/>
  <c r="CE66"/>
  <c r="S66"/>
  <c r="Y66"/>
  <c r="AP66"/>
  <c r="BX66"/>
  <c r="BO60"/>
  <c r="CF60"/>
  <c r="O66"/>
  <c r="M121"/>
  <c r="P121" s="1"/>
  <c r="AH66"/>
  <c r="AM66"/>
  <c r="CD66"/>
  <c r="BK66"/>
  <c r="BJ66"/>
  <c r="AB66"/>
  <c r="AC66"/>
  <c r="T66"/>
  <c r="AA74"/>
  <c r="BC60"/>
  <c r="CD60"/>
  <c r="BR60"/>
  <c r="V65"/>
  <c r="BF65"/>
  <c r="X65"/>
  <c r="BD55"/>
  <c r="AH55"/>
  <c r="AT55"/>
  <c r="BL65"/>
  <c r="CB65"/>
  <c r="O65"/>
  <c r="AP65"/>
  <c r="AD65"/>
  <c r="AN65"/>
  <c r="CE65"/>
  <c r="U65"/>
  <c r="AF65"/>
  <c r="AR65"/>
  <c r="BA65"/>
  <c r="BE65"/>
  <c r="AZ65"/>
  <c r="BI65"/>
  <c r="AQ65"/>
  <c r="BS65"/>
  <c r="BY65"/>
  <c r="AS55"/>
  <c r="AQ55"/>
  <c r="BK55"/>
  <c r="BX65"/>
  <c r="BQ65"/>
  <c r="AT65"/>
  <c r="AM65"/>
  <c r="BN65"/>
  <c r="AW65"/>
  <c r="BH65"/>
  <c r="AE65"/>
  <c r="AS65"/>
  <c r="AV65"/>
  <c r="BD65"/>
  <c r="Z65"/>
  <c r="Q65"/>
  <c r="AU65"/>
  <c r="T65"/>
  <c r="AO65"/>
  <c r="P65"/>
  <c r="AK65"/>
  <c r="AK2" i="6"/>
  <c r="W55" i="53"/>
  <c r="BP55"/>
  <c r="AG55"/>
  <c r="U55"/>
  <c r="BS55"/>
  <c r="AC55"/>
  <c r="BL55"/>
  <c r="BR55"/>
  <c r="AK2" i="10"/>
  <c r="AK2" i="1"/>
  <c r="BY55" i="53"/>
  <c r="AD55"/>
  <c r="CB55"/>
  <c r="BE55"/>
  <c r="AX55"/>
  <c r="BW55"/>
  <c r="CC55"/>
  <c r="AL55"/>
  <c r="T55"/>
  <c r="BV55"/>
  <c r="BZ55"/>
  <c r="AL5" i="17"/>
  <c r="BJ55" i="53"/>
  <c r="CD55"/>
  <c r="AA55"/>
  <c r="AS2" i="11"/>
  <c r="AQ2" i="6"/>
  <c r="BI55" i="53"/>
  <c r="BF55"/>
  <c r="P55"/>
  <c r="AI55"/>
  <c r="R55"/>
  <c r="AN55"/>
  <c r="BM55"/>
  <c r="BN55"/>
  <c r="AF55"/>
  <c r="AJ55"/>
  <c r="BQ55"/>
  <c r="AR74"/>
  <c r="BE74"/>
  <c r="BG74"/>
  <c r="Y74"/>
  <c r="T74"/>
  <c r="BL74"/>
  <c r="R74"/>
  <c r="BQ74"/>
  <c r="W74"/>
  <c r="AC26" i="9"/>
  <c r="AI25"/>
  <c r="AI31" i="6"/>
  <c r="AI21"/>
  <c r="AI11" i="10"/>
  <c r="BV74" i="53"/>
  <c r="AF74"/>
  <c r="AO74"/>
  <c r="AQ74"/>
  <c r="AC74"/>
  <c r="BS74"/>
  <c r="AM74"/>
  <c r="V74"/>
  <c r="CB74"/>
  <c r="AG74"/>
  <c r="AH74"/>
  <c r="U74"/>
  <c r="AJ74"/>
  <c r="AW74"/>
  <c r="AL74"/>
  <c r="AB74"/>
  <c r="AE55"/>
  <c r="AP55"/>
  <c r="W128"/>
  <c r="P128"/>
  <c r="S128" s="1"/>
  <c r="AC67"/>
  <c r="BP67"/>
  <c r="BT67"/>
  <c r="AL25" i="9"/>
  <c r="AM25" s="1"/>
  <c r="AN25" s="1"/>
  <c r="AQ25"/>
  <c r="AL31" i="6"/>
  <c r="AM31" s="1"/>
  <c r="AN31" s="1"/>
  <c r="AQ31" s="1"/>
  <c r="AL28"/>
  <c r="AM28"/>
  <c r="AN28" s="1"/>
  <c r="AQ28"/>
  <c r="AL21"/>
  <c r="AM21" s="1"/>
  <c r="AN21" s="1"/>
  <c r="AL33" i="10"/>
  <c r="AM33" s="1"/>
  <c r="AO32"/>
  <c r="AI28"/>
  <c r="AL18"/>
  <c r="AM18" s="1"/>
  <c r="AN18" s="1"/>
  <c r="AQ18"/>
  <c r="AI18"/>
  <c r="AL16"/>
  <c r="AI16"/>
  <c r="AL13"/>
  <c r="AM13"/>
  <c r="AN13" s="1"/>
  <c r="AQ13"/>
  <c r="AI13"/>
  <c r="AL11"/>
  <c r="AM11" s="1"/>
  <c r="AN11" s="1"/>
  <c r="AM6"/>
  <c r="AN6" s="1"/>
  <c r="AQ6" s="1"/>
  <c r="AI6"/>
  <c r="G30" i="1"/>
  <c r="G29"/>
  <c r="H27"/>
  <c r="H30" s="1"/>
  <c r="CE67" i="53"/>
  <c r="AN67"/>
  <c r="BO67"/>
  <c r="AY67"/>
  <c r="BV67"/>
  <c r="AI67"/>
  <c r="BY67"/>
  <c r="AS67"/>
  <c r="R67"/>
  <c r="S67"/>
  <c r="BI67"/>
  <c r="CD67"/>
  <c r="BE63"/>
  <c r="BK63"/>
  <c r="BN63"/>
  <c r="BB63"/>
  <c r="CE63"/>
  <c r="S63"/>
  <c r="BQ63"/>
  <c r="BW63"/>
  <c r="X63"/>
  <c r="AL63"/>
  <c r="BC63"/>
  <c r="AR63"/>
  <c r="O63"/>
  <c r="M118" s="1"/>
  <c r="Y63"/>
  <c r="AT63"/>
  <c r="BI63"/>
  <c r="BP63"/>
  <c r="CD63"/>
  <c r="BG63"/>
  <c r="AZ63"/>
  <c r="V63"/>
  <c r="AG63"/>
  <c r="CB63"/>
  <c r="AP63"/>
  <c r="AD63"/>
  <c r="AB63"/>
  <c r="AI63"/>
  <c r="BT63"/>
  <c r="U63"/>
  <c r="AA63"/>
  <c r="BJ63"/>
  <c r="BM63"/>
  <c r="BX63"/>
  <c r="P63"/>
  <c r="AE63"/>
  <c r="BR63"/>
  <c r="BZ63"/>
  <c r="AS63"/>
  <c r="CC63"/>
  <c r="BL63"/>
  <c r="AQ63"/>
  <c r="Q63"/>
  <c r="AJ63"/>
  <c r="T63"/>
  <c r="R63"/>
  <c r="BF63"/>
  <c r="AU63"/>
  <c r="AL67"/>
  <c r="AD67"/>
  <c r="BL67"/>
  <c r="AE67"/>
  <c r="Y67"/>
  <c r="AH67"/>
  <c r="CB67"/>
  <c r="AM67"/>
  <c r="AG67"/>
  <c r="AT67"/>
  <c r="AP67"/>
  <c r="AZ67"/>
  <c r="BG67"/>
  <c r="BA67"/>
  <c r="BN67"/>
  <c r="AB67"/>
  <c r="AU67"/>
  <c r="AO67"/>
  <c r="Z67"/>
  <c r="AR67"/>
  <c r="BC67"/>
  <c r="AW67"/>
  <c r="X67"/>
  <c r="CF67"/>
  <c r="BW67"/>
  <c r="BQ67"/>
  <c r="AF67"/>
  <c r="O67"/>
  <c r="CA67"/>
  <c r="BU67"/>
  <c r="AV67"/>
  <c r="W67"/>
  <c r="Q67"/>
  <c r="CC67"/>
  <c r="AX67"/>
  <c r="T67"/>
  <c r="AQ67"/>
  <c r="AK67"/>
  <c r="BB67"/>
  <c r="BZ67"/>
  <c r="BE67"/>
  <c r="P67"/>
  <c r="BD67"/>
  <c r="V67"/>
  <c r="BF67"/>
  <c r="BX67"/>
  <c r="AA67"/>
  <c r="BH67"/>
  <c r="BS67"/>
  <c r="U67"/>
  <c r="BK67"/>
  <c r="BM67"/>
  <c r="BJ67"/>
  <c r="BZ61"/>
  <c r="BM61"/>
  <c r="BS61"/>
  <c r="BT61"/>
  <c r="AW61"/>
  <c r="BC61"/>
  <c r="AN61"/>
  <c r="BR61"/>
  <c r="AG61"/>
  <c r="AM61"/>
  <c r="CF61"/>
  <c r="CC61"/>
  <c r="AZ61"/>
  <c r="Y61"/>
  <c r="AJ61"/>
  <c r="BK61"/>
  <c r="BL61"/>
  <c r="BO61"/>
  <c r="BI61"/>
  <c r="AB61"/>
  <c r="CB61"/>
  <c r="BW61"/>
  <c r="BQ61"/>
  <c r="BP61"/>
  <c r="BU61"/>
  <c r="CA61"/>
  <c r="AR61"/>
  <c r="CE61"/>
  <c r="BY61"/>
  <c r="BH61"/>
  <c r="AA61"/>
  <c r="BJ61"/>
  <c r="AE61"/>
  <c r="AL61"/>
  <c r="AU61"/>
  <c r="BE61"/>
  <c r="AF61"/>
  <c r="AY61"/>
  <c r="AS61"/>
  <c r="BB61"/>
  <c r="AV61"/>
  <c r="BG61"/>
  <c r="BA61"/>
  <c r="AO61"/>
  <c r="AD61"/>
  <c r="AH61"/>
  <c r="BD61"/>
  <c r="BX61"/>
  <c r="BV61"/>
  <c r="BF61"/>
  <c r="AX61"/>
  <c r="AT61"/>
  <c r="AI61"/>
  <c r="AQ61"/>
  <c r="CD61"/>
  <c r="AP61"/>
  <c r="Z61"/>
  <c r="AC61"/>
  <c r="AK61"/>
  <c r="BN61"/>
  <c r="CB71"/>
  <c r="BL71"/>
  <c r="AV71"/>
  <c r="AF71"/>
  <c r="P71"/>
  <c r="BR71"/>
  <c r="BB71"/>
  <c r="AL71"/>
  <c r="V71"/>
  <c r="BM71"/>
  <c r="AG71"/>
  <c r="BQ71"/>
  <c r="AK71"/>
  <c r="BK71"/>
  <c r="BS71"/>
  <c r="BW71"/>
  <c r="AI71"/>
  <c r="AY71"/>
  <c r="BX71"/>
  <c r="BH71"/>
  <c r="AR71"/>
  <c r="AB71"/>
  <c r="CD71"/>
  <c r="BN71"/>
  <c r="AX71"/>
  <c r="AH71"/>
  <c r="R71"/>
  <c r="BE71"/>
  <c r="Y71"/>
  <c r="BI71"/>
  <c r="AC71"/>
  <c r="AU71"/>
  <c r="BC71"/>
  <c r="AQ71"/>
  <c r="CE71"/>
  <c r="CF71"/>
  <c r="BP71"/>
  <c r="AZ71"/>
  <c r="AJ71"/>
  <c r="T71"/>
  <c r="BV71"/>
  <c r="BF71"/>
  <c r="AP71"/>
  <c r="Z71"/>
  <c r="BU71"/>
  <c r="AO71"/>
  <c r="BY71"/>
  <c r="AS71"/>
  <c r="CA71"/>
  <c r="O71"/>
  <c r="M126"/>
  <c r="W71"/>
  <c r="AA71"/>
  <c r="BO71"/>
  <c r="BT71"/>
  <c r="BZ71"/>
  <c r="CC71"/>
  <c r="U71"/>
  <c r="S71"/>
  <c r="BD71"/>
  <c r="BJ71"/>
  <c r="AW71"/>
  <c r="AE71"/>
  <c r="AN71"/>
  <c r="AT71"/>
  <c r="Q71"/>
  <c r="AM71"/>
  <c r="X71"/>
  <c r="AD71"/>
  <c r="BA71"/>
  <c r="BG71"/>
  <c r="G91" i="11"/>
  <c r="G93" s="1"/>
  <c r="G81"/>
  <c r="G83" s="1"/>
  <c r="K6"/>
  <c r="J76"/>
  <c r="I78"/>
  <c r="I79" s="1"/>
  <c r="G73"/>
  <c r="H92"/>
  <c r="F70" i="39" s="1"/>
  <c r="G72" s="1"/>
  <c r="H90" i="11"/>
  <c r="H89"/>
  <c r="H80"/>
  <c r="H79"/>
  <c r="H72"/>
  <c r="F54" i="39" s="1"/>
  <c r="G56" s="1"/>
  <c r="H70" i="11"/>
  <c r="H69"/>
  <c r="H60"/>
  <c r="H59"/>
  <c r="H61" s="1"/>
  <c r="I48"/>
  <c r="I52" s="1"/>
  <c r="G38" i="39" s="1"/>
  <c r="H41" s="1"/>
  <c r="J56" i="11"/>
  <c r="K56" s="1"/>
  <c r="L56" s="1"/>
  <c r="L58" s="1"/>
  <c r="E54" i="39"/>
  <c r="F57" s="1"/>
  <c r="H50" i="11"/>
  <c r="H49"/>
  <c r="H52"/>
  <c r="D68" i="18"/>
  <c r="E68" s="1"/>
  <c r="F68" s="1"/>
  <c r="C69"/>
  <c r="Q3" i="10"/>
  <c r="AL17" i="6"/>
  <c r="AK17"/>
  <c r="AM17"/>
  <c r="H24" i="10"/>
  <c r="F24" i="1"/>
  <c r="G23"/>
  <c r="G24" s="1"/>
  <c r="G22"/>
  <c r="H20"/>
  <c r="I20" s="1"/>
  <c r="H14"/>
  <c r="G52"/>
  <c r="G46"/>
  <c r="H41"/>
  <c r="F47"/>
  <c r="F10"/>
  <c r="F14" i="6"/>
  <c r="G9" i="1"/>
  <c r="G8"/>
  <c r="G10" s="1"/>
  <c r="H6"/>
  <c r="J36" i="11"/>
  <c r="K36" s="1"/>
  <c r="L36" s="1"/>
  <c r="L38" s="1"/>
  <c r="L42" s="1"/>
  <c r="J30" i="39" s="1"/>
  <c r="I38" i="11"/>
  <c r="F30" i="39"/>
  <c r="H32" i="11"/>
  <c r="F22" i="39" s="1"/>
  <c r="H29" i="11"/>
  <c r="E22" i="39"/>
  <c r="F26" s="1"/>
  <c r="E26"/>
  <c r="J26" i="11"/>
  <c r="K26" s="1"/>
  <c r="L26" s="1"/>
  <c r="M26" s="1"/>
  <c r="M28" s="1"/>
  <c r="M29" s="1"/>
  <c r="F23"/>
  <c r="G47" i="1"/>
  <c r="G48" s="1"/>
  <c r="G16" i="39"/>
  <c r="F72"/>
  <c r="F19"/>
  <c r="G15"/>
  <c r="G19" s="1"/>
  <c r="G18"/>
  <c r="G17"/>
  <c r="E23"/>
  <c r="E25"/>
  <c r="E57"/>
  <c r="E58"/>
  <c r="F58"/>
  <c r="E56"/>
  <c r="D67"/>
  <c r="F73"/>
  <c r="F55"/>
  <c r="G48"/>
  <c r="G50"/>
  <c r="AQ2"/>
  <c r="AQ2" i="10"/>
  <c r="AQ2" i="9"/>
  <c r="Z119" i="53"/>
  <c r="AC119"/>
  <c r="AI119"/>
  <c r="Q119"/>
  <c r="W114"/>
  <c r="AF111"/>
  <c r="Q114"/>
  <c r="AI114"/>
  <c r="T114"/>
  <c r="N114"/>
  <c r="AI111"/>
  <c r="AI123"/>
  <c r="AF121"/>
  <c r="T121"/>
  <c r="T120"/>
  <c r="N120"/>
  <c r="AI120"/>
  <c r="W121"/>
  <c r="Z121"/>
  <c r="AC120"/>
  <c r="W110"/>
  <c r="AO28" i="6"/>
  <c r="AO13" i="10"/>
  <c r="AO6"/>
  <c r="AO18"/>
  <c r="G31" i="1"/>
  <c r="H29"/>
  <c r="I27"/>
  <c r="I30" s="1"/>
  <c r="AF122" i="53"/>
  <c r="Q122"/>
  <c r="Z122"/>
  <c r="AF116"/>
  <c r="Q126"/>
  <c r="W126"/>
  <c r="P126"/>
  <c r="S126" s="1"/>
  <c r="W122"/>
  <c r="Z116"/>
  <c r="H81" i="11"/>
  <c r="H83" s="1"/>
  <c r="H71"/>
  <c r="H73" s="1"/>
  <c r="H63"/>
  <c r="L6"/>
  <c r="M6" s="1"/>
  <c r="N6" s="1"/>
  <c r="V28" i="1"/>
  <c r="I60" i="11"/>
  <c r="J48"/>
  <c r="J50" s="1"/>
  <c r="I82"/>
  <c r="G62" i="39" s="1"/>
  <c r="H65" s="1"/>
  <c r="I80" i="11"/>
  <c r="F65" i="39"/>
  <c r="F38"/>
  <c r="I49" i="11"/>
  <c r="I50"/>
  <c r="C70" i="18"/>
  <c r="I2" s="1"/>
  <c r="F3" i="11"/>
  <c r="D69" i="18"/>
  <c r="D67"/>
  <c r="G3" i="11" s="1"/>
  <c r="I24" i="10"/>
  <c r="J24" s="1"/>
  <c r="H23" i="1"/>
  <c r="H22"/>
  <c r="I14"/>
  <c r="H52"/>
  <c r="H46"/>
  <c r="H8"/>
  <c r="I6"/>
  <c r="I8" s="1"/>
  <c r="H9"/>
  <c r="C6" i="44"/>
  <c r="I39" i="11"/>
  <c r="I42"/>
  <c r="J38"/>
  <c r="H31"/>
  <c r="H33" s="1"/>
  <c r="J28"/>
  <c r="J29" s="1"/>
  <c r="I29"/>
  <c r="I31" s="1"/>
  <c r="I32"/>
  <c r="G33"/>
  <c r="F24" i="39"/>
  <c r="E59"/>
  <c r="F40"/>
  <c r="F39"/>
  <c r="H39"/>
  <c r="F23"/>
  <c r="F25"/>
  <c r="G55"/>
  <c r="F56"/>
  <c r="F59" s="1"/>
  <c r="F64"/>
  <c r="F63"/>
  <c r="F67" s="1"/>
  <c r="G63"/>
  <c r="F66"/>
  <c r="G66"/>
  <c r="G65"/>
  <c r="H40"/>
  <c r="H31" i="1"/>
  <c r="I29"/>
  <c r="I31" s="1"/>
  <c r="K58" i="11"/>
  <c r="K59" s="1"/>
  <c r="G57" i="39"/>
  <c r="J49" i="11"/>
  <c r="D70" i="18"/>
  <c r="I3" s="1"/>
  <c r="D3" i="39"/>
  <c r="R3" s="1"/>
  <c r="D3" i="1"/>
  <c r="D3" i="9"/>
  <c r="D3" i="6"/>
  <c r="T3" i="11"/>
  <c r="E69" i="18"/>
  <c r="I23" i="1"/>
  <c r="J20"/>
  <c r="J23" s="1"/>
  <c r="J14"/>
  <c r="J6"/>
  <c r="J8" s="1"/>
  <c r="K38" i="11"/>
  <c r="K28"/>
  <c r="G22" i="39"/>
  <c r="H23" s="1"/>
  <c r="G33"/>
  <c r="G32"/>
  <c r="G58"/>
  <c r="G74"/>
  <c r="G71"/>
  <c r="G73"/>
  <c r="M56" i="11"/>
  <c r="M58" s="1"/>
  <c r="K62"/>
  <c r="I46" i="39" s="1"/>
  <c r="J50" s="1"/>
  <c r="G68" i="18"/>
  <c r="G69" s="1"/>
  <c r="E3" i="1"/>
  <c r="J22"/>
  <c r="K20"/>
  <c r="K23" s="1"/>
  <c r="K14"/>
  <c r="L14" s="1"/>
  <c r="M14" s="1"/>
  <c r="M36" i="11"/>
  <c r="M38" s="1"/>
  <c r="L28"/>
  <c r="K29"/>
  <c r="K22" i="1"/>
  <c r="K24" s="1"/>
  <c r="L20"/>
  <c r="L40" i="11"/>
  <c r="K31" i="39"/>
  <c r="L22" i="1"/>
  <c r="M20"/>
  <c r="K32" i="39"/>
  <c r="N20" i="1"/>
  <c r="N22" s="1"/>
  <c r="N14"/>
  <c r="R24" i="10"/>
  <c r="S24" s="1"/>
  <c r="T24"/>
  <c r="U24" s="1"/>
  <c r="V24" s="1"/>
  <c r="W24" s="1"/>
  <c r="X24" s="1"/>
  <c r="Y24" s="1"/>
  <c r="Z24" s="1"/>
  <c r="AA24" s="1"/>
  <c r="AB24" s="1"/>
  <c r="AF24"/>
  <c r="AG24"/>
  <c r="AH24"/>
  <c r="AI24"/>
  <c r="AL24"/>
  <c r="AM24"/>
  <c r="AO24" s="1"/>
  <c r="AN24"/>
  <c r="AQ24" s="1"/>
  <c r="K42" i="11" l="1"/>
  <c r="I30" i="39" s="1"/>
  <c r="J34" s="1"/>
  <c r="K40" i="11"/>
  <c r="G31" i="39"/>
  <c r="G34"/>
  <c r="G35" s="1"/>
  <c r="J78" i="11"/>
  <c r="K76"/>
  <c r="G49" i="39"/>
  <c r="G51" s="1"/>
  <c r="G47"/>
  <c r="W116" i="53"/>
  <c r="S121"/>
  <c r="AI121"/>
  <c r="P114"/>
  <c r="F75" i="39"/>
  <c r="H91" i="11"/>
  <c r="H93" s="1"/>
  <c r="M122" i="53"/>
  <c r="P122" s="1"/>
  <c r="R122" s="1"/>
  <c r="Z126"/>
  <c r="AI122"/>
  <c r="N126"/>
  <c r="O126" s="1"/>
  <c r="R3" i="10"/>
  <c r="R3" i="6"/>
  <c r="B8" i="44"/>
  <c r="B23" s="1"/>
  <c r="E3" i="6"/>
  <c r="K33" i="39"/>
  <c r="K34"/>
  <c r="R126" i="53"/>
  <c r="I81" i="11"/>
  <c r="I83" s="1"/>
  <c r="Q121" i="53"/>
  <c r="R121" s="1"/>
  <c r="AC111"/>
  <c r="AI126"/>
  <c r="AC122"/>
  <c r="S122"/>
  <c r="V122" s="1"/>
  <c r="Y122" s="1"/>
  <c r="J39" i="11"/>
  <c r="J40"/>
  <c r="I40"/>
  <c r="I41" s="1"/>
  <c r="I43" s="1"/>
  <c r="AQ2" i="1"/>
  <c r="AR5" i="17"/>
  <c r="G2" i="22"/>
  <c r="N56" i="11"/>
  <c r="N58" s="1"/>
  <c r="N60" s="1"/>
  <c r="I33"/>
  <c r="I51"/>
  <c r="J51"/>
  <c r="H51"/>
  <c r="H53" s="1"/>
  <c r="W120" i="53"/>
  <c r="W123"/>
  <c r="D35" i="39"/>
  <c r="BW34" i="52"/>
  <c r="BK34"/>
  <c r="AY34"/>
  <c r="AM34"/>
  <c r="AA34"/>
  <c r="BU34"/>
  <c r="AW34"/>
  <c r="Y34"/>
  <c r="BD34"/>
  <c r="AF34"/>
  <c r="BV34"/>
  <c r="BJ34"/>
  <c r="AX34"/>
  <c r="AL34"/>
  <c r="Z34"/>
  <c r="M34"/>
  <c r="BA34"/>
  <c r="AC34"/>
  <c r="BT34"/>
  <c r="AR34"/>
  <c r="T34"/>
  <c r="BO34"/>
  <c r="BC34"/>
  <c r="AQ34"/>
  <c r="AE34"/>
  <c r="S34"/>
  <c r="BE34"/>
  <c r="AG34"/>
  <c r="BL34"/>
  <c r="AN34"/>
  <c r="P34"/>
  <c r="BN34"/>
  <c r="BB34"/>
  <c r="AP34"/>
  <c r="AD34"/>
  <c r="R34"/>
  <c r="BI34"/>
  <c r="AK34"/>
  <c r="Q34"/>
  <c r="AZ34"/>
  <c r="AB34"/>
  <c r="AN43" i="53"/>
  <c r="BV43"/>
  <c r="AP43"/>
  <c r="BM43"/>
  <c r="X43"/>
  <c r="AX43"/>
  <c r="BW43"/>
  <c r="AG43"/>
  <c r="BE43"/>
  <c r="AF43"/>
  <c r="AT43"/>
  <c r="BK43"/>
  <c r="AB43"/>
  <c r="BX43"/>
  <c r="BI43"/>
  <c r="BB43"/>
  <c r="BA43"/>
  <c r="AY43"/>
  <c r="AZ43"/>
  <c r="AC43"/>
  <c r="W43"/>
  <c r="M43"/>
  <c r="Q43"/>
  <c r="Y43"/>
  <c r="BT43"/>
  <c r="BD43"/>
  <c r="BY43"/>
  <c r="AK43"/>
  <c r="CD43"/>
  <c r="BS43"/>
  <c r="CB43"/>
  <c r="AH43"/>
  <c r="AQ43"/>
  <c r="AS43"/>
  <c r="BJ43"/>
  <c r="AE43"/>
  <c r="BO43"/>
  <c r="BH43"/>
  <c r="AW43"/>
  <c r="BR43"/>
  <c r="V43"/>
  <c r="AO43"/>
  <c r="CA43"/>
  <c r="AJ43"/>
  <c r="CF43"/>
  <c r="O43"/>
  <c r="U43"/>
  <c r="Z43"/>
  <c r="BC43"/>
  <c r="BG43"/>
  <c r="AA43"/>
  <c r="BF43"/>
  <c r="J69"/>
  <c r="BQ43"/>
  <c r="AV43"/>
  <c r="BN43"/>
  <c r="AM43"/>
  <c r="BL43"/>
  <c r="BZ43"/>
  <c r="AD43"/>
  <c r="BU43"/>
  <c r="AI43"/>
  <c r="AR43"/>
  <c r="AL43"/>
  <c r="AU43"/>
  <c r="CE43"/>
  <c r="BP43"/>
  <c r="P43"/>
  <c r="R43"/>
  <c r="N43"/>
  <c r="S43"/>
  <c r="T43"/>
  <c r="L50" i="52"/>
  <c r="W50"/>
  <c r="BF50"/>
  <c r="AH50"/>
  <c r="AA50"/>
  <c r="BB50"/>
  <c r="AJ50"/>
  <c r="X50"/>
  <c r="BO50"/>
  <c r="BL70"/>
  <c r="AZ70"/>
  <c r="AN70"/>
  <c r="AB70"/>
  <c r="P70"/>
  <c r="BK70"/>
  <c r="AU70"/>
  <c r="AE70"/>
  <c r="BS70"/>
  <c r="BC70"/>
  <c r="AM70"/>
  <c r="W70"/>
  <c r="BW70"/>
  <c r="AQ70"/>
  <c r="BU70"/>
  <c r="AO70"/>
  <c r="BR70"/>
  <c r="AL70"/>
  <c r="BO70"/>
  <c r="AI70"/>
  <c r="R50"/>
  <c r="U50"/>
  <c r="BG50"/>
  <c r="AL50"/>
  <c r="T50"/>
  <c r="AC50"/>
  <c r="AG50"/>
  <c r="BP70"/>
  <c r="BD70"/>
  <c r="AR70"/>
  <c r="AF70"/>
  <c r="T70"/>
  <c r="BQ70"/>
  <c r="BA70"/>
  <c r="AK70"/>
  <c r="U70"/>
  <c r="BI70"/>
  <c r="AS70"/>
  <c r="AC70"/>
  <c r="BB70"/>
  <c r="V70"/>
  <c r="AY70"/>
  <c r="S70"/>
  <c r="AW70"/>
  <c r="Q70"/>
  <c r="C20" i="17" s="1"/>
  <c r="I20" s="1"/>
  <c r="O20" s="1"/>
  <c r="U20" s="1"/>
  <c r="AA20" s="1"/>
  <c r="AT70" i="52"/>
  <c r="F41" i="39"/>
  <c r="H24" i="1"/>
  <c r="F55"/>
  <c r="F16" i="6" s="1"/>
  <c r="AO17"/>
  <c r="AV63" i="53"/>
  <c r="W63"/>
  <c r="BU63"/>
  <c r="AY63"/>
  <c r="AK63"/>
  <c r="AO63"/>
  <c r="AF63"/>
  <c r="BS63"/>
  <c r="BD63"/>
  <c r="Z63"/>
  <c r="W118" s="1"/>
  <c r="AC63"/>
  <c r="CA63"/>
  <c r="AM63"/>
  <c r="AX63"/>
  <c r="BA63"/>
  <c r="BO63"/>
  <c r="AF118" s="1"/>
  <c r="BV63"/>
  <c r="AH63"/>
  <c r="AW63"/>
  <c r="AC118" s="1"/>
  <c r="CF63"/>
  <c r="AN63"/>
  <c r="BY63"/>
  <c r="AI118" s="1"/>
  <c r="AU55"/>
  <c r="CE74"/>
  <c r="BY74"/>
  <c r="CA74"/>
  <c r="P74"/>
  <c r="AK74"/>
  <c r="BP74"/>
  <c r="AX74"/>
  <c r="Z74"/>
  <c r="AU74"/>
  <c r="BB74"/>
  <c r="CD74"/>
  <c r="X55"/>
  <c r="CA55"/>
  <c r="BX55"/>
  <c r="BG55"/>
  <c r="AO55"/>
  <c r="BH55"/>
  <c r="BC55"/>
  <c r="CF55"/>
  <c r="BO55"/>
  <c r="AF110" s="1"/>
  <c r="AK55"/>
  <c r="O55"/>
  <c r="Q55"/>
  <c r="AR55"/>
  <c r="AY55"/>
  <c r="AC110" s="1"/>
  <c r="M55"/>
  <c r="M110" s="1"/>
  <c r="BU55"/>
  <c r="N55"/>
  <c r="V55"/>
  <c r="T110" s="1"/>
  <c r="S55"/>
  <c r="Q110" s="1"/>
  <c r="BB55"/>
  <c r="AM55"/>
  <c r="BT55"/>
  <c r="AO68"/>
  <c r="Z123" s="1"/>
  <c r="O68"/>
  <c r="M123" s="1"/>
  <c r="Q68"/>
  <c r="X68"/>
  <c r="Q123" s="1"/>
  <c r="BN68"/>
  <c r="AF123" s="1"/>
  <c r="CE55"/>
  <c r="E32" i="39"/>
  <c r="E63"/>
  <c r="E66"/>
  <c r="E34"/>
  <c r="G51" i="11"/>
  <c r="G53" s="1"/>
  <c r="X36" i="53"/>
  <c r="BP36"/>
  <c r="BE36"/>
  <c r="BT36"/>
  <c r="BO36"/>
  <c r="AG36"/>
  <c r="BB36"/>
  <c r="CE36"/>
  <c r="J62"/>
  <c r="AX36"/>
  <c r="BV36"/>
  <c r="Z36"/>
  <c r="BG36"/>
  <c r="AF36"/>
  <c r="BH36"/>
  <c r="AS36"/>
  <c r="O36"/>
  <c r="BK36"/>
  <c r="AN36"/>
  <c r="AJ36"/>
  <c r="BM36"/>
  <c r="T36"/>
  <c r="BU36"/>
  <c r="BD36"/>
  <c r="AW36"/>
  <c r="AI36"/>
  <c r="BN36"/>
  <c r="R36"/>
  <c r="AP36"/>
  <c r="AQ36"/>
  <c r="AL36"/>
  <c r="AB36"/>
  <c r="AC36"/>
  <c r="BY36"/>
  <c r="AU36"/>
  <c r="N36"/>
  <c r="AV36"/>
  <c r="BX36"/>
  <c r="BA36"/>
  <c r="AM36"/>
  <c r="AO36"/>
  <c r="S36"/>
  <c r="CF36"/>
  <c r="V36"/>
  <c r="AY36"/>
  <c r="AZ36"/>
  <c r="Q36"/>
  <c r="CC36"/>
  <c r="CD36"/>
  <c r="AH36"/>
  <c r="BF36"/>
  <c r="AA36"/>
  <c r="BW36"/>
  <c r="AT36"/>
  <c r="BL36"/>
  <c r="M36"/>
  <c r="BI36"/>
  <c r="AE36"/>
  <c r="CA36"/>
  <c r="AD36"/>
  <c r="BZ36"/>
  <c r="P36"/>
  <c r="AR36"/>
  <c r="AK36"/>
  <c r="W36"/>
  <c r="BS36"/>
  <c r="BJ36"/>
  <c r="AX32"/>
  <c r="CA32"/>
  <c r="BQ32"/>
  <c r="CD32"/>
  <c r="BB32"/>
  <c r="Z32"/>
  <c r="BX32"/>
  <c r="M32"/>
  <c r="BI32"/>
  <c r="AM32"/>
  <c r="BR32"/>
  <c r="CF32"/>
  <c r="Q32"/>
  <c r="BM32"/>
  <c r="AU32"/>
  <c r="AY32"/>
  <c r="AJ32"/>
  <c r="AV32"/>
  <c r="AO32"/>
  <c r="O32"/>
  <c r="BZ32"/>
  <c r="AD32"/>
  <c r="AQ32"/>
  <c r="BN32"/>
  <c r="BV32"/>
  <c r="AP32"/>
  <c r="AB32"/>
  <c r="R32"/>
  <c r="BH32"/>
  <c r="BA32"/>
  <c r="AR32"/>
  <c r="BD32"/>
  <c r="AS32"/>
  <c r="S32"/>
  <c r="CE32"/>
  <c r="AZ32"/>
  <c r="BL32"/>
  <c r="AW32"/>
  <c r="W32"/>
  <c r="AE32"/>
  <c r="AL32"/>
  <c r="P32"/>
  <c r="Y32"/>
  <c r="BU32"/>
  <c r="BC32"/>
  <c r="J58"/>
  <c r="AT32"/>
  <c r="AA32"/>
  <c r="BW32"/>
  <c r="AH32"/>
  <c r="U32"/>
  <c r="BF32"/>
  <c r="AK32"/>
  <c r="AN32"/>
  <c r="V32"/>
  <c r="X32"/>
  <c r="AC32"/>
  <c r="BY32"/>
  <c r="BK32"/>
  <c r="T32"/>
  <c r="AF32"/>
  <c r="AG32"/>
  <c r="CC32"/>
  <c r="BO32"/>
  <c r="BS32"/>
  <c r="BP32"/>
  <c r="CB32"/>
  <c r="BE32"/>
  <c r="AI32"/>
  <c r="BJ32"/>
  <c r="N32"/>
  <c r="BG32"/>
  <c r="E65" i="39"/>
  <c r="D27"/>
  <c r="E43"/>
  <c r="Z128" i="53"/>
  <c r="Q128"/>
  <c r="R128" s="1"/>
  <c r="BL101"/>
  <c r="AZ101"/>
  <c r="AN101"/>
  <c r="AB101"/>
  <c r="P101"/>
  <c r="BJ101"/>
  <c r="AX101"/>
  <c r="AL101"/>
  <c r="Z101"/>
  <c r="N101"/>
  <c r="BA101"/>
  <c r="AC101"/>
  <c r="I129"/>
  <c r="AW101"/>
  <c r="Y101"/>
  <c r="BC101"/>
  <c r="BK101"/>
  <c r="O101"/>
  <c r="AA101"/>
  <c r="S101"/>
  <c r="BP101"/>
  <c r="BD101"/>
  <c r="AR101"/>
  <c r="AF101"/>
  <c r="T101"/>
  <c r="BN101"/>
  <c r="BB101"/>
  <c r="AP101"/>
  <c r="AD101"/>
  <c r="R101"/>
  <c r="BI101"/>
  <c r="AK101"/>
  <c r="M101"/>
  <c r="BE101"/>
  <c r="AG101"/>
  <c r="BS101"/>
  <c r="W101"/>
  <c r="AE101"/>
  <c r="BG101"/>
  <c r="BO101"/>
  <c r="BT101"/>
  <c r="BH101"/>
  <c r="AV101"/>
  <c r="AJ101"/>
  <c r="X101"/>
  <c r="BR101"/>
  <c r="BF101"/>
  <c r="AT101"/>
  <c r="AH101"/>
  <c r="V101"/>
  <c r="BQ101"/>
  <c r="AS101"/>
  <c r="U101"/>
  <c r="BM101"/>
  <c r="AO101"/>
  <c r="Q101"/>
  <c r="AM101"/>
  <c r="AU101"/>
  <c r="AQ101"/>
  <c r="AI101"/>
  <c r="AY101"/>
  <c r="L13" i="52"/>
  <c r="AH13"/>
  <c r="AS13"/>
  <c r="T13"/>
  <c r="AW13"/>
  <c r="BT13"/>
  <c r="AQ13"/>
  <c r="BT18"/>
  <c r="AP18"/>
  <c r="AN18"/>
  <c r="BS18"/>
  <c r="BB18"/>
  <c r="BP18"/>
  <c r="BK18"/>
  <c r="L18"/>
  <c r="X18" s="1"/>
  <c r="AV18"/>
  <c r="BV18"/>
  <c r="AF18"/>
  <c r="Z18"/>
  <c r="R18"/>
  <c r="BW18"/>
  <c r="BH18"/>
  <c r="V18"/>
  <c r="AU18"/>
  <c r="AJ18"/>
  <c r="AT18"/>
  <c r="BI18"/>
  <c r="AW18"/>
  <c r="BG18"/>
  <c r="U18"/>
  <c r="AQ18"/>
  <c r="BN18"/>
  <c r="BC18"/>
  <c r="BQ18"/>
  <c r="AO18"/>
  <c r="AB18"/>
  <c r="S18"/>
  <c r="Q18"/>
  <c r="BJ18"/>
  <c r="BO18"/>
  <c r="AG18"/>
  <c r="D83" i="39"/>
  <c r="D59"/>
  <c r="E19"/>
  <c r="F31" i="11"/>
  <c r="F33" s="1"/>
  <c r="I9" i="14" a="1"/>
  <c r="I9" s="1"/>
  <c r="N11" i="52"/>
  <c r="N14"/>
  <c r="L21"/>
  <c r="M114" i="53"/>
  <c r="O114" s="1"/>
  <c r="D10" i="39"/>
  <c r="N19" i="52"/>
  <c r="N28"/>
  <c r="D8" i="39"/>
  <c r="D11" s="1"/>
  <c r="AQ11" i="10"/>
  <c r="AO11"/>
  <c r="AN33"/>
  <c r="AQ33" s="1"/>
  <c r="AO33"/>
  <c r="G25" i="39"/>
  <c r="G26"/>
  <c r="K24" i="10"/>
  <c r="L24" s="1"/>
  <c r="M24" s="1"/>
  <c r="N24" s="1"/>
  <c r="O24"/>
  <c r="AQ21" i="6"/>
  <c r="AO21"/>
  <c r="M22" i="1"/>
  <c r="L32" i="11"/>
  <c r="J22" i="39" s="1"/>
  <c r="K23" s="1"/>
  <c r="L29" i="11"/>
  <c r="G42" i="39"/>
  <c r="G39"/>
  <c r="G41"/>
  <c r="AM16" i="10"/>
  <c r="AN16" s="1"/>
  <c r="AQ16" s="1"/>
  <c r="F48" i="1"/>
  <c r="AG17" i="10"/>
  <c r="AH17" s="1"/>
  <c r="AK17" s="1"/>
  <c r="AL28"/>
  <c r="AM28" s="1"/>
  <c r="AN28" s="1"/>
  <c r="AQ28" s="1"/>
  <c r="AK19" i="6"/>
  <c r="AI19"/>
  <c r="AH23"/>
  <c r="AK23" s="1"/>
  <c r="AI23"/>
  <c r="AG24" i="9"/>
  <c r="AH24" s="1"/>
  <c r="AK24" s="1"/>
  <c r="AK26"/>
  <c r="AI26"/>
  <c r="E43" i="11"/>
  <c r="E112" s="1"/>
  <c r="E110"/>
  <c r="F41"/>
  <c r="F43" s="1"/>
  <c r="S27" i="6"/>
  <c r="T27" s="1"/>
  <c r="U27" s="1"/>
  <c r="V27" s="1"/>
  <c r="W27" s="1"/>
  <c r="X27" s="1"/>
  <c r="Y27" s="1"/>
  <c r="Z27" s="1"/>
  <c r="AA27" s="1"/>
  <c r="AB27" s="1"/>
  <c r="AE27" s="1"/>
  <c r="AO31"/>
  <c r="AC126" i="53"/>
  <c r="AF126"/>
  <c r="N121"/>
  <c r="O121" s="1"/>
  <c r="AG20" i="17"/>
  <c r="AM20" s="1"/>
  <c r="AS20" s="1"/>
  <c r="J31" i="39"/>
  <c r="M42" i="11"/>
  <c r="K30" i="39" s="1"/>
  <c r="M39" i="11"/>
  <c r="J32"/>
  <c r="H22" i="39" s="1"/>
  <c r="I23" s="1"/>
  <c r="H10" i="1"/>
  <c r="D3" i="10"/>
  <c r="R3" i="1"/>
  <c r="R3" i="9"/>
  <c r="B7" i="44"/>
  <c r="B22" s="1"/>
  <c r="K48" i="11"/>
  <c r="K52" s="1"/>
  <c r="I38" i="39" s="1"/>
  <c r="J39" s="1"/>
  <c r="L46" i="11"/>
  <c r="I22" i="1"/>
  <c r="I24" s="1"/>
  <c r="T119" i="53"/>
  <c r="W119"/>
  <c r="H40" i="11"/>
  <c r="H39"/>
  <c r="E55" i="1"/>
  <c r="E16" i="6" s="1"/>
  <c r="E48" i="1"/>
  <c r="I62" i="11"/>
  <c r="G46" i="39" s="1"/>
  <c r="I59" i="11"/>
  <c r="AG10" i="10"/>
  <c r="AH10" s="1"/>
  <c r="AK10" s="1"/>
  <c r="AK12"/>
  <c r="AI12"/>
  <c r="AG21"/>
  <c r="AH21" s="1"/>
  <c r="AK21" s="1"/>
  <c r="AI21"/>
  <c r="AG29" i="6"/>
  <c r="AH29" s="1"/>
  <c r="AK29" s="1"/>
  <c r="AK32"/>
  <c r="AI32"/>
  <c r="BD70" i="53"/>
  <c r="AL70"/>
  <c r="AS70"/>
  <c r="CC70"/>
  <c r="O70"/>
  <c r="M125" s="1"/>
  <c r="BG70"/>
  <c r="AV70"/>
  <c r="BX70"/>
  <c r="AN70"/>
  <c r="BS70"/>
  <c r="U70"/>
  <c r="BH70"/>
  <c r="V70"/>
  <c r="CA70"/>
  <c r="BP70"/>
  <c r="AQ70"/>
  <c r="AP70"/>
  <c r="AE70"/>
  <c r="Q70"/>
  <c r="P70"/>
  <c r="BJ70"/>
  <c r="R70"/>
  <c r="BW70"/>
  <c r="AZ70"/>
  <c r="BE70"/>
  <c r="CD70"/>
  <c r="Z70"/>
  <c r="BK70"/>
  <c r="Y70"/>
  <c r="AO70"/>
  <c r="BL70"/>
  <c r="BA70"/>
  <c r="AI70"/>
  <c r="BM70"/>
  <c r="T70"/>
  <c r="AF70"/>
  <c r="AY70"/>
  <c r="AM70"/>
  <c r="X70"/>
  <c r="BU70"/>
  <c r="AX70"/>
  <c r="S70"/>
  <c r="CF70"/>
  <c r="CB70"/>
  <c r="BY70"/>
  <c r="AI125" s="1"/>
  <c r="AK70"/>
  <c r="BT70"/>
  <c r="BB70"/>
  <c r="AC70"/>
  <c r="AH70"/>
  <c r="BR70"/>
  <c r="BF70"/>
  <c r="BQ70"/>
  <c r="CE70"/>
  <c r="BN70"/>
  <c r="BC70"/>
  <c r="AP72"/>
  <c r="BJ72"/>
  <c r="U72"/>
  <c r="BZ72"/>
  <c r="BP72"/>
  <c r="BK72"/>
  <c r="AZ72"/>
  <c r="CA72"/>
  <c r="AM72"/>
  <c r="AF72"/>
  <c r="AD72"/>
  <c r="Y72"/>
  <c r="AU72"/>
  <c r="BD72"/>
  <c r="S72"/>
  <c r="AV72"/>
  <c r="BX72"/>
  <c r="BQ72"/>
  <c r="BA72"/>
  <c r="AQ72"/>
  <c r="AR72"/>
  <c r="AX72"/>
  <c r="BT72"/>
  <c r="BV72"/>
  <c r="BG72"/>
  <c r="AO72"/>
  <c r="AN72"/>
  <c r="AH72"/>
  <c r="BM72"/>
  <c r="BS72"/>
  <c r="BF72"/>
  <c r="BR72"/>
  <c r="CE72"/>
  <c r="P72"/>
  <c r="BL72"/>
  <c r="BW72"/>
  <c r="BH72"/>
  <c r="BN72"/>
  <c r="CD72"/>
  <c r="AI72"/>
  <c r="BU72"/>
  <c r="Q72"/>
  <c r="AS72"/>
  <c r="Z72"/>
  <c r="T72"/>
  <c r="AL72"/>
  <c r="BE72"/>
  <c r="AG72"/>
  <c r="W72"/>
  <c r="V72"/>
  <c r="AB72"/>
  <c r="AE72"/>
  <c r="AW72"/>
  <c r="AA72"/>
  <c r="O72"/>
  <c r="M127" s="1"/>
  <c r="C56" i="1"/>
  <c r="C16" i="6"/>
  <c r="U26"/>
  <c r="V26" s="1"/>
  <c r="W26" s="1"/>
  <c r="X26" s="1"/>
  <c r="Y26" s="1"/>
  <c r="Z26" s="1"/>
  <c r="AA26" s="1"/>
  <c r="AB26" s="1"/>
  <c r="AE26" s="1"/>
  <c r="AC24" i="10"/>
  <c r="Q14" i="1"/>
  <c r="Q20"/>
  <c r="K35" i="39"/>
  <c r="M30" i="11"/>
  <c r="O56"/>
  <c r="N26"/>
  <c r="J47" i="39"/>
  <c r="H24"/>
  <c r="H27" s="1"/>
  <c r="K39" i="11"/>
  <c r="K6" i="1"/>
  <c r="K60" i="11"/>
  <c r="K61" s="1"/>
  <c r="K63" s="1"/>
  <c r="J42"/>
  <c r="H30" i="39" s="1"/>
  <c r="I9" i="1"/>
  <c r="I10" s="1"/>
  <c r="J52" i="11"/>
  <c r="H38" i="39" s="1"/>
  <c r="G67"/>
  <c r="H42"/>
  <c r="H43" s="1"/>
  <c r="J58" i="11"/>
  <c r="P118" i="53"/>
  <c r="E27" i="39"/>
  <c r="N128" i="53"/>
  <c r="O128" s="1"/>
  <c r="AC128"/>
  <c r="AF128"/>
  <c r="AF120"/>
  <c r="AC121"/>
  <c r="W111"/>
  <c r="Z111"/>
  <c r="AC123"/>
  <c r="T123"/>
  <c r="AF114"/>
  <c r="AC114"/>
  <c r="Z114"/>
  <c r="Q120"/>
  <c r="N123"/>
  <c r="N62" i="11"/>
  <c r="L46" i="39" s="1"/>
  <c r="M47" s="1"/>
  <c r="N59" i="11"/>
  <c r="N61" s="1"/>
  <c r="O14" i="1"/>
  <c r="H64" i="39"/>
  <c r="H63"/>
  <c r="H67" s="1"/>
  <c r="H66"/>
  <c r="W28" i="1"/>
  <c r="I41"/>
  <c r="I68" i="11"/>
  <c r="J66"/>
  <c r="I88"/>
  <c r="J86"/>
  <c r="AH33" i="10"/>
  <c r="AI33" s="1"/>
  <c r="AH20" i="6"/>
  <c r="AK20" s="1"/>
  <c r="F63" i="11"/>
  <c r="AK60" i="53"/>
  <c r="AC60"/>
  <c r="T60"/>
  <c r="P60"/>
  <c r="BG60"/>
  <c r="AT60"/>
  <c r="AS60"/>
  <c r="BM60"/>
  <c r="AF115" s="1"/>
  <c r="Y60"/>
  <c r="AH60"/>
  <c r="AG60"/>
  <c r="BL60"/>
  <c r="AD60"/>
  <c r="AI60"/>
  <c r="AB60"/>
  <c r="AJ60"/>
  <c r="AL60"/>
  <c r="BN60"/>
  <c r="Z60"/>
  <c r="BV60"/>
  <c r="CA60"/>
  <c r="BS60"/>
  <c r="BW60"/>
  <c r="BE60"/>
  <c r="AA60"/>
  <c r="BA60"/>
  <c r="R60"/>
  <c r="BX60"/>
  <c r="S60"/>
  <c r="Q115" s="1"/>
  <c r="AU60"/>
  <c r="BT60"/>
  <c r="CE60"/>
  <c r="BB60"/>
  <c r="AE60"/>
  <c r="AY60"/>
  <c r="BP60"/>
  <c r="Q60"/>
  <c r="BZ60"/>
  <c r="BI60"/>
  <c r="V60"/>
  <c r="T115" s="1"/>
  <c r="U115" s="1"/>
  <c r="AW60"/>
  <c r="BU60"/>
  <c r="AV60"/>
  <c r="AX60"/>
  <c r="BD60"/>
  <c r="CB60"/>
  <c r="W60"/>
  <c r="V115" s="1"/>
  <c r="AF60"/>
  <c r="AM60"/>
  <c r="AQ60"/>
  <c r="U60"/>
  <c r="T25" i="6"/>
  <c r="U25" s="1"/>
  <c r="V25" s="1"/>
  <c r="W25" s="1"/>
  <c r="X25" s="1"/>
  <c r="Y25" s="1"/>
  <c r="Z25" s="1"/>
  <c r="AA25" s="1"/>
  <c r="AB25" s="1"/>
  <c r="AE25" s="1"/>
  <c r="L30" i="11"/>
  <c r="N36"/>
  <c r="K41"/>
  <c r="J9" i="1"/>
  <c r="J10" s="1"/>
  <c r="G75" i="39"/>
  <c r="J27" i="1"/>
  <c r="G40" i="39"/>
  <c r="F43"/>
  <c r="I53" i="11"/>
  <c r="I61"/>
  <c r="N122" i="53"/>
  <c r="O122" s="1"/>
  <c r="T122"/>
  <c r="AI116"/>
  <c r="AC116"/>
  <c r="T126"/>
  <c r="U126" s="1"/>
  <c r="Z120"/>
  <c r="AI128"/>
  <c r="M115"/>
  <c r="P115" s="1"/>
  <c r="S115" s="1"/>
  <c r="F34" i="39"/>
  <c r="F33"/>
  <c r="F48"/>
  <c r="F47"/>
  <c r="F50"/>
  <c r="AN19" i="10"/>
  <c r="AQ19" s="1"/>
  <c r="CF74" i="53"/>
  <c r="BA74"/>
  <c r="Q74"/>
  <c r="AI74"/>
  <c r="BR74"/>
  <c r="AS74"/>
  <c r="AV74"/>
  <c r="BN74"/>
  <c r="BW74"/>
  <c r="CC74"/>
  <c r="BF74"/>
  <c r="X74"/>
  <c r="AZ74"/>
  <c r="BI74"/>
  <c r="AF129" s="1"/>
  <c r="AD74"/>
  <c r="S74"/>
  <c r="BH74"/>
  <c r="BK74"/>
  <c r="BD74"/>
  <c r="BJ74"/>
  <c r="BM74"/>
  <c r="BX74"/>
  <c r="AY74"/>
  <c r="AE74"/>
  <c r="AN74"/>
  <c r="AT74"/>
  <c r="BZ74"/>
  <c r="BC74"/>
  <c r="G37" i="1"/>
  <c r="G36"/>
  <c r="H34"/>
  <c r="E10"/>
  <c r="E54"/>
  <c r="E15" i="6" s="1"/>
  <c r="S24"/>
  <c r="T24" s="1"/>
  <c r="U24" s="1"/>
  <c r="V24" s="1"/>
  <c r="W24" s="1"/>
  <c r="X24" s="1"/>
  <c r="Y24" s="1"/>
  <c r="Z24" s="1"/>
  <c r="AA24" s="1"/>
  <c r="AB24" s="1"/>
  <c r="AE24" s="1"/>
  <c r="AC24"/>
  <c r="F27" i="39"/>
  <c r="M120" i="53"/>
  <c r="E67" i="39"/>
  <c r="H42" i="1"/>
  <c r="B69" i="18"/>
  <c r="AO25" i="9"/>
  <c r="M129" i="53"/>
  <c r="P129" s="1"/>
  <c r="G13" i="1"/>
  <c r="G51" s="1"/>
  <c r="F15"/>
  <c r="F54" s="1"/>
  <c r="AC31" i="10"/>
  <c r="T31"/>
  <c r="U31" s="1"/>
  <c r="V31" s="1"/>
  <c r="W31" s="1"/>
  <c r="X31" s="1"/>
  <c r="Y31" s="1"/>
  <c r="Z31" s="1"/>
  <c r="AA31" s="1"/>
  <c r="AB31" s="1"/>
  <c r="AE31" s="1"/>
  <c r="AG17" i="6"/>
  <c r="AF17"/>
  <c r="AI17" s="1"/>
  <c r="AH17"/>
  <c r="P119" i="53"/>
  <c r="S119" s="1"/>
  <c r="V119" s="1"/>
  <c r="D75" i="39"/>
  <c r="I11" i="14" a="1"/>
  <c r="I11" s="1"/>
  <c r="E35" i="39"/>
  <c r="I7" i="10"/>
  <c r="J7" s="1"/>
  <c r="K7" s="1"/>
  <c r="L7" s="1"/>
  <c r="M7" s="1"/>
  <c r="N7" s="1"/>
  <c r="Q7" s="1"/>
  <c r="H19"/>
  <c r="G32"/>
  <c r="H32" s="1"/>
  <c r="I32" s="1"/>
  <c r="J32" s="1"/>
  <c r="K32" s="1"/>
  <c r="L32" s="1"/>
  <c r="M32" s="1"/>
  <c r="N32" s="1"/>
  <c r="Q32" s="1"/>
  <c r="O32"/>
  <c r="H21" i="11"/>
  <c r="H23" s="1"/>
  <c r="H23" i="10"/>
  <c r="I23" s="1"/>
  <c r="J23" s="1"/>
  <c r="K23" s="1"/>
  <c r="L23" s="1"/>
  <c r="M23" s="1"/>
  <c r="N23" s="1"/>
  <c r="Q23" s="1"/>
  <c r="O23"/>
  <c r="X17" i="6"/>
  <c r="AB17"/>
  <c r="L21" i="1"/>
  <c r="I5" i="10"/>
  <c r="I8"/>
  <c r="J8" s="1"/>
  <c r="K8" s="1"/>
  <c r="L8" s="1"/>
  <c r="M8" s="1"/>
  <c r="N8" s="1"/>
  <c r="Q8" s="1"/>
  <c r="Q35" i="1"/>
  <c r="O35"/>
  <c r="L9" i="10"/>
  <c r="M9" s="1"/>
  <c r="N9" s="1"/>
  <c r="Q9" s="1"/>
  <c r="O9"/>
  <c r="J15"/>
  <c r="K15" s="1"/>
  <c r="L15" s="1"/>
  <c r="M15" s="1"/>
  <c r="N15" s="1"/>
  <c r="Q15" s="1"/>
  <c r="O15"/>
  <c r="H20"/>
  <c r="I20" s="1"/>
  <c r="J20" s="1"/>
  <c r="K20" s="1"/>
  <c r="L20" s="1"/>
  <c r="M20" s="1"/>
  <c r="N20" s="1"/>
  <c r="Q20" s="1"/>
  <c r="H26"/>
  <c r="I26" s="1"/>
  <c r="J26" s="1"/>
  <c r="K26" s="1"/>
  <c r="L26" s="1"/>
  <c r="M26" s="1"/>
  <c r="N26" s="1"/>
  <c r="Q26" s="1"/>
  <c r="O26"/>
  <c r="H29"/>
  <c r="I29" s="1"/>
  <c r="J29" s="1"/>
  <c r="K29" s="1"/>
  <c r="L29" s="1"/>
  <c r="M29" s="1"/>
  <c r="N29" s="1"/>
  <c r="Q29" s="1"/>
  <c r="O29"/>
  <c r="E53" i="1"/>
  <c r="F8" i="11"/>
  <c r="G7"/>
  <c r="H7" s="1"/>
  <c r="I7" s="1"/>
  <c r="K12" i="52"/>
  <c r="N12"/>
  <c r="H24"/>
  <c r="L24" s="1"/>
  <c r="N24"/>
  <c r="H25"/>
  <c r="L25" s="1"/>
  <c r="N25"/>
  <c r="E27" i="10"/>
  <c r="H6" i="52"/>
  <c r="N6"/>
  <c r="H8"/>
  <c r="N8"/>
  <c r="K16"/>
  <c r="L16" s="1"/>
  <c r="BU16" s="1"/>
  <c r="N16"/>
  <c r="K17"/>
  <c r="N17"/>
  <c r="CC43" i="53"/>
  <c r="Y36"/>
  <c r="AE10" i="52"/>
  <c r="D53" i="1"/>
  <c r="D15"/>
  <c r="D54" s="1"/>
  <c r="D15" i="6" s="1"/>
  <c r="L20" i="52"/>
  <c r="BO24"/>
  <c r="K32"/>
  <c r="N27"/>
  <c r="N47"/>
  <c r="K30" i="53"/>
  <c r="N52" i="52"/>
  <c r="N29"/>
  <c r="L10"/>
  <c r="L49"/>
  <c r="J112" i="53"/>
  <c r="N36" i="52"/>
  <c r="N51"/>
  <c r="C85" i="53"/>
  <c r="C69"/>
  <c r="E61"/>
  <c r="N40" i="52"/>
  <c r="I31" i="53"/>
  <c r="BT32"/>
  <c r="L62" i="52"/>
  <c r="M62" s="1"/>
  <c r="L63"/>
  <c r="M63" s="1"/>
  <c r="L32" i="39"/>
  <c r="L31"/>
  <c r="O22" i="1"/>
  <c r="M50" i="39"/>
  <c r="M49"/>
  <c r="R14" i="1"/>
  <c r="M59" i="11"/>
  <c r="M60"/>
  <c r="M61" s="1"/>
  <c r="M62"/>
  <c r="K46" i="39" s="1"/>
  <c r="K24"/>
  <c r="J24" i="1"/>
  <c r="L60" i="11"/>
  <c r="L59"/>
  <c r="L62"/>
  <c r="O6"/>
  <c r="U121" i="53"/>
  <c r="V121"/>
  <c r="S118"/>
  <c r="O120"/>
  <c r="P120"/>
  <c r="M32" i="11"/>
  <c r="K22" i="39" s="1"/>
  <c r="M31" i="11"/>
  <c r="M33" s="1"/>
  <c r="J42" i="39"/>
  <c r="F67" i="18"/>
  <c r="F69"/>
  <c r="V126" i="53"/>
  <c r="X122"/>
  <c r="M40" i="11"/>
  <c r="H26" i="39"/>
  <c r="H25"/>
  <c r="G59"/>
  <c r="H68" i="18"/>
  <c r="G67"/>
  <c r="J49" i="39"/>
  <c r="J48"/>
  <c r="J51" s="1"/>
  <c r="K30" i="11"/>
  <c r="K31" s="1"/>
  <c r="K32"/>
  <c r="I24" i="39"/>
  <c r="K50" i="11"/>
  <c r="Y119" i="53"/>
  <c r="X119"/>
  <c r="U128"/>
  <c r="V128"/>
  <c r="E47" i="39"/>
  <c r="E50"/>
  <c r="E49"/>
  <c r="E48"/>
  <c r="D16"/>
  <c r="D18"/>
  <c r="D17"/>
  <c r="D15"/>
  <c r="L39" i="11"/>
  <c r="E3" i="39"/>
  <c r="S3" s="1"/>
  <c r="E3" i="10"/>
  <c r="S3" i="9"/>
  <c r="U3" i="11"/>
  <c r="G23" i="39"/>
  <c r="G24"/>
  <c r="J30" i="11"/>
  <c r="J31" s="1"/>
  <c r="G30" i="39"/>
  <c r="E67" i="18"/>
  <c r="F32" i="39"/>
  <c r="F31"/>
  <c r="AA7" i="1"/>
  <c r="S3"/>
  <c r="E3" i="9"/>
  <c r="I18" i="11"/>
  <c r="J16"/>
  <c r="H96"/>
  <c r="G98"/>
  <c r="L12" i="52"/>
  <c r="BQ12" s="1"/>
  <c r="Z6" i="53"/>
  <c r="O6"/>
  <c r="AC6"/>
  <c r="M6"/>
  <c r="AS6"/>
  <c r="BI6"/>
  <c r="N6"/>
  <c r="AD6"/>
  <c r="AT6"/>
  <c r="BJ6"/>
  <c r="AK6"/>
  <c r="BA6"/>
  <c r="BQ6"/>
  <c r="AA6"/>
  <c r="AQ6"/>
  <c r="BG6"/>
  <c r="BT6"/>
  <c r="R6"/>
  <c r="AM6"/>
  <c r="BC6"/>
  <c r="BS6"/>
  <c r="Y6"/>
  <c r="AO6"/>
  <c r="BE6"/>
  <c r="AE6"/>
  <c r="AU6"/>
  <c r="BK6"/>
  <c r="V6"/>
  <c r="AL6"/>
  <c r="BB6"/>
  <c r="BR6"/>
  <c r="BT9"/>
  <c r="AF9"/>
  <c r="BL9"/>
  <c r="AH9"/>
  <c r="BN9"/>
  <c r="AL9"/>
  <c r="BR9"/>
  <c r="AN9"/>
  <c r="V9"/>
  <c r="BB9"/>
  <c r="X9"/>
  <c r="BD9"/>
  <c r="Z9"/>
  <c r="BF9"/>
  <c r="AD9"/>
  <c r="BJ9"/>
  <c r="O12"/>
  <c r="BK12"/>
  <c r="BT12"/>
  <c r="AU12"/>
  <c r="U12"/>
  <c r="AE12"/>
  <c r="BC12"/>
  <c r="AS12"/>
  <c r="BQ12"/>
  <c r="Y12"/>
  <c r="AW12"/>
  <c r="S12"/>
  <c r="AQ12"/>
  <c r="BO12"/>
  <c r="BA12"/>
  <c r="AK12"/>
  <c r="AM12"/>
  <c r="AC12"/>
  <c r="Q12"/>
  <c r="AO12"/>
  <c r="BM12"/>
  <c r="AI12"/>
  <c r="BG12"/>
  <c r="BR15"/>
  <c r="R15"/>
  <c r="AX15"/>
  <c r="V15"/>
  <c r="BB15"/>
  <c r="X15"/>
  <c r="BD15"/>
  <c r="Z15"/>
  <c r="BF15"/>
  <c r="AN15"/>
  <c r="BT15"/>
  <c r="AP15"/>
  <c r="N15"/>
  <c r="AT15"/>
  <c r="P15"/>
  <c r="AV15"/>
  <c r="BT18"/>
  <c r="Q18"/>
  <c r="AG18"/>
  <c r="AW18"/>
  <c r="BM18"/>
  <c r="R18"/>
  <c r="AH18"/>
  <c r="AX18"/>
  <c r="BN18"/>
  <c r="S18"/>
  <c r="AI18"/>
  <c r="AY18"/>
  <c r="BO18"/>
  <c r="Z18"/>
  <c r="AP18"/>
  <c r="BF18"/>
  <c r="AA18"/>
  <c r="AQ18"/>
  <c r="BG18"/>
  <c r="M18"/>
  <c r="AC18"/>
  <c r="AS18"/>
  <c r="BI18"/>
  <c r="N18"/>
  <c r="AD18"/>
  <c r="AT18"/>
  <c r="BJ18"/>
  <c r="U18"/>
  <c r="AK18"/>
  <c r="BA18"/>
  <c r="BQ18"/>
  <c r="L14" i="52"/>
  <c r="L56"/>
  <c r="M56" s="1"/>
  <c r="BD67"/>
  <c r="BT8" i="53"/>
  <c r="Q8"/>
  <c r="AO8"/>
  <c r="BM8"/>
  <c r="AI8"/>
  <c r="BG8"/>
  <c r="U8"/>
  <c r="AS8"/>
  <c r="BQ8"/>
  <c r="AE8"/>
  <c r="BC8"/>
  <c r="AG8"/>
  <c r="BE8"/>
  <c r="AA8"/>
  <c r="AY8"/>
  <c r="M8"/>
  <c r="AK8"/>
  <c r="BI8"/>
  <c r="W8"/>
  <c r="AU8"/>
  <c r="BS8"/>
  <c r="N14"/>
  <c r="AM14"/>
  <c r="BT14"/>
  <c r="Y14"/>
  <c r="R14"/>
  <c r="AD14"/>
  <c r="M14"/>
  <c r="AS14"/>
  <c r="BI14"/>
  <c r="AT14"/>
  <c r="BJ14"/>
  <c r="U14"/>
  <c r="AK14"/>
  <c r="BA14"/>
  <c r="BQ14"/>
  <c r="AA14"/>
  <c r="AQ14"/>
  <c r="BG14"/>
  <c r="AC14"/>
  <c r="AI14"/>
  <c r="S14"/>
  <c r="AH14"/>
  <c r="BC14"/>
  <c r="BS14"/>
  <c r="BE14"/>
  <c r="O14"/>
  <c r="AE14"/>
  <c r="AU14"/>
  <c r="BK14"/>
  <c r="V14"/>
  <c r="AL14"/>
  <c r="BB14"/>
  <c r="BR14"/>
  <c r="BT17"/>
  <c r="Z17"/>
  <c r="N17"/>
  <c r="BJ17"/>
  <c r="AX17"/>
  <c r="AL17"/>
  <c r="BF17"/>
  <c r="AT17"/>
  <c r="AH17"/>
  <c r="V17"/>
  <c r="BR17"/>
  <c r="AE2" i="6"/>
  <c r="L6" i="52"/>
  <c r="L8"/>
  <c r="BQ8" s="1"/>
  <c r="L40"/>
  <c r="BH40" s="1"/>
  <c r="L51"/>
  <c r="BJ7" i="53"/>
  <c r="BT7"/>
  <c r="AX7"/>
  <c r="BN7"/>
  <c r="AT7"/>
  <c r="V7"/>
  <c r="BR7"/>
  <c r="BF7"/>
  <c r="AD7"/>
  <c r="R7"/>
  <c r="AH7"/>
  <c r="N7"/>
  <c r="BB7"/>
  <c r="AP7"/>
  <c r="BT10"/>
  <c r="AH10"/>
  <c r="BN10"/>
  <c r="AK10"/>
  <c r="BQ10"/>
  <c r="AC10"/>
  <c r="BI10"/>
  <c r="U10"/>
  <c r="BA10"/>
  <c r="AA10"/>
  <c r="AQ10"/>
  <c r="BG10"/>
  <c r="N10"/>
  <c r="AD10"/>
  <c r="AT10"/>
  <c r="BJ10"/>
  <c r="W10"/>
  <c r="BC10"/>
  <c r="Z10"/>
  <c r="BF10"/>
  <c r="R10"/>
  <c r="AX10"/>
  <c r="AP10"/>
  <c r="V10"/>
  <c r="AL10"/>
  <c r="BB10"/>
  <c r="BR10"/>
  <c r="Y10"/>
  <c r="AO10"/>
  <c r="BE10"/>
  <c r="BT13"/>
  <c r="X13"/>
  <c r="AF13"/>
  <c r="AV13"/>
  <c r="BL13"/>
  <c r="AN13"/>
  <c r="BT16"/>
  <c r="Q16"/>
  <c r="AO16"/>
  <c r="BM16"/>
  <c r="AI16"/>
  <c r="BG16"/>
  <c r="U16"/>
  <c r="AS16"/>
  <c r="BQ16"/>
  <c r="AE16"/>
  <c r="BC16"/>
  <c r="AG16"/>
  <c r="BE16"/>
  <c r="AA16"/>
  <c r="AY16"/>
  <c r="M16"/>
  <c r="AK16"/>
  <c r="BI16"/>
  <c r="W16"/>
  <c r="AU16"/>
  <c r="BS16"/>
  <c r="AN19"/>
  <c r="BT19"/>
  <c r="P19"/>
  <c r="AF19"/>
  <c r="BJ19"/>
  <c r="L11" i="52"/>
  <c r="L33"/>
  <c r="AB13" l="1"/>
  <c r="AY13"/>
  <c r="M13"/>
  <c r="BD13"/>
  <c r="AA13"/>
  <c r="AP13"/>
  <c r="AT13"/>
  <c r="AJ13"/>
  <c r="BE13"/>
  <c r="AZ13"/>
  <c r="AG13"/>
  <c r="BB13"/>
  <c r="BW13"/>
  <c r="BV62" i="53"/>
  <c r="BS62"/>
  <c r="AZ62"/>
  <c r="AQ62"/>
  <c r="S62"/>
  <c r="Q117" s="1"/>
  <c r="AA62"/>
  <c r="AH62"/>
  <c r="BA62"/>
  <c r="AI62"/>
  <c r="BU62"/>
  <c r="AI117" s="1"/>
  <c r="BO62"/>
  <c r="AB62"/>
  <c r="V62"/>
  <c r="CC62"/>
  <c r="AP62"/>
  <c r="BE62"/>
  <c r="CE62"/>
  <c r="BF62"/>
  <c r="BM62"/>
  <c r="BH62"/>
  <c r="BL62"/>
  <c r="AD62"/>
  <c r="AK62"/>
  <c r="Z117" s="1"/>
  <c r="O62"/>
  <c r="M117" s="1"/>
  <c r="BK62"/>
  <c r="CF62"/>
  <c r="AF62"/>
  <c r="CD62"/>
  <c r="AC62"/>
  <c r="BY62"/>
  <c r="BC62"/>
  <c r="X62"/>
  <c r="T117" s="1"/>
  <c r="AO62"/>
  <c r="CB62"/>
  <c r="BR62"/>
  <c r="Z62"/>
  <c r="AW62"/>
  <c r="AC117" s="1"/>
  <c r="BW62"/>
  <c r="P62"/>
  <c r="Y62"/>
  <c r="AY62"/>
  <c r="AV62"/>
  <c r="AG62"/>
  <c r="BG62"/>
  <c r="T62"/>
  <c r="BT62"/>
  <c r="BN62"/>
  <c r="U62"/>
  <c r="BQ62"/>
  <c r="AU62"/>
  <c r="AN62"/>
  <c r="AX62"/>
  <c r="BZ62"/>
  <c r="BI62"/>
  <c r="AM62"/>
  <c r="BD62"/>
  <c r="Q62"/>
  <c r="AJ62"/>
  <c r="AL62"/>
  <c r="AR62"/>
  <c r="BB62"/>
  <c r="BX62"/>
  <c r="BJ62"/>
  <c r="AE62"/>
  <c r="CA62"/>
  <c r="BP62"/>
  <c r="R62"/>
  <c r="AT62"/>
  <c r="AS62"/>
  <c r="W62"/>
  <c r="BU50" i="52"/>
  <c r="M50"/>
  <c r="BR50"/>
  <c r="AZ50"/>
  <c r="AN50"/>
  <c r="Q50"/>
  <c r="V50"/>
  <c r="BL50"/>
  <c r="BI50"/>
  <c r="AI50"/>
  <c r="AT50"/>
  <c r="AB50"/>
  <c r="P50"/>
  <c r="BV50"/>
  <c r="BM50"/>
  <c r="S114" i="53"/>
  <c r="R114"/>
  <c r="AL21" i="52"/>
  <c r="BV21"/>
  <c r="Z21"/>
  <c r="BA21"/>
  <c r="AQ21"/>
  <c r="BF21"/>
  <c r="AK21"/>
  <c r="AA21"/>
  <c r="BW21"/>
  <c r="AT21"/>
  <c r="Y21"/>
  <c r="BU21"/>
  <c r="BK21"/>
  <c r="BL21"/>
  <c r="AN21"/>
  <c r="P21"/>
  <c r="AZ21"/>
  <c r="AB21"/>
  <c r="AS21"/>
  <c r="AI21"/>
  <c r="BJ21"/>
  <c r="AH21"/>
  <c r="AW21"/>
  <c r="AM21"/>
  <c r="AP21"/>
  <c r="U21"/>
  <c r="BQ21"/>
  <c r="BG21"/>
  <c r="R21"/>
  <c r="BE21"/>
  <c r="AU21"/>
  <c r="BT21"/>
  <c r="AV21"/>
  <c r="X21"/>
  <c r="BH21"/>
  <c r="AJ21"/>
  <c r="AC21"/>
  <c r="S21"/>
  <c r="BO21"/>
  <c r="BN21"/>
  <c r="AG21"/>
  <c r="W21"/>
  <c r="BS21"/>
  <c r="V21"/>
  <c r="AE21"/>
  <c r="M21"/>
  <c r="BD21"/>
  <c r="AR21"/>
  <c r="AY21"/>
  <c r="BM21"/>
  <c r="AO21"/>
  <c r="BP21"/>
  <c r="BI21"/>
  <c r="Q21"/>
  <c r="AX21"/>
  <c r="AF21"/>
  <c r="T21"/>
  <c r="AD21"/>
  <c r="BC21"/>
  <c r="BB21"/>
  <c r="BR21"/>
  <c r="Q118" i="53"/>
  <c r="R118" s="1"/>
  <c r="N118"/>
  <c r="O118" s="1"/>
  <c r="T118"/>
  <c r="BL69"/>
  <c r="BS69"/>
  <c r="V69"/>
  <c r="AM69"/>
  <c r="U69"/>
  <c r="BK69"/>
  <c r="AH69"/>
  <c r="AT69"/>
  <c r="AU69"/>
  <c r="AR69"/>
  <c r="AS69"/>
  <c r="BG69"/>
  <c r="BJ69"/>
  <c r="BU69"/>
  <c r="AI124" s="1"/>
  <c r="AC69"/>
  <c r="AQ69"/>
  <c r="AX69"/>
  <c r="AP69"/>
  <c r="BA69"/>
  <c r="BI69"/>
  <c r="AF124" s="1"/>
  <c r="AW69"/>
  <c r="AE69"/>
  <c r="CA69"/>
  <c r="BR69"/>
  <c r="AY69"/>
  <c r="BB69"/>
  <c r="Q69"/>
  <c r="BC69"/>
  <c r="AB69"/>
  <c r="W124" s="1"/>
  <c r="AA69"/>
  <c r="CD69"/>
  <c r="BE69"/>
  <c r="BH69"/>
  <c r="BQ69"/>
  <c r="BF69"/>
  <c r="AF69"/>
  <c r="S69"/>
  <c r="T69"/>
  <c r="AK69"/>
  <c r="O69"/>
  <c r="AI69"/>
  <c r="BO69"/>
  <c r="CF69"/>
  <c r="BT69"/>
  <c r="AL69"/>
  <c r="BM69"/>
  <c r="P69"/>
  <c r="N124" s="1"/>
  <c r="O124" s="1"/>
  <c r="BV69"/>
  <c r="BW69"/>
  <c r="AN69"/>
  <c r="AG69"/>
  <c r="X69"/>
  <c r="BP69"/>
  <c r="AV69"/>
  <c r="BZ69"/>
  <c r="BN69"/>
  <c r="AZ69"/>
  <c r="CB69"/>
  <c r="W69"/>
  <c r="BY69"/>
  <c r="AJ69"/>
  <c r="CC69"/>
  <c r="R69"/>
  <c r="AO69"/>
  <c r="BD69"/>
  <c r="AD69"/>
  <c r="Z69"/>
  <c r="CE69"/>
  <c r="BX69"/>
  <c r="Y69"/>
  <c r="J82" i="11"/>
  <c r="H62" i="39" s="1"/>
  <c r="J80" i="11"/>
  <c r="J79"/>
  <c r="R115" i="53"/>
  <c r="BP13" i="52"/>
  <c r="AD13"/>
  <c r="BH13"/>
  <c r="BS13"/>
  <c r="M124" i="53"/>
  <c r="I26" i="39"/>
  <c r="K33" i="11"/>
  <c r="K26" i="39"/>
  <c r="K27" s="1"/>
  <c r="M48"/>
  <c r="M51" s="1"/>
  <c r="G38" i="1"/>
  <c r="AI129" i="53"/>
  <c r="U122"/>
  <c r="I63" i="11"/>
  <c r="AI115" i="53"/>
  <c r="O123"/>
  <c r="J32" i="39"/>
  <c r="J35" s="1"/>
  <c r="J33"/>
  <c r="AE18" i="52"/>
  <c r="AZ18"/>
  <c r="AL18"/>
  <c r="AK18"/>
  <c r="AX18"/>
  <c r="BL18"/>
  <c r="AH18"/>
  <c r="AI18"/>
  <c r="BE18"/>
  <c r="BR18"/>
  <c r="Y18"/>
  <c r="BD18"/>
  <c r="BF18"/>
  <c r="AC18"/>
  <c r="T18"/>
  <c r="AY18"/>
  <c r="BU18"/>
  <c r="AA18"/>
  <c r="P18"/>
  <c r="Y13"/>
  <c r="AV13"/>
  <c r="X13"/>
  <c r="S13"/>
  <c r="AF13"/>
  <c r="BA13"/>
  <c r="AX13"/>
  <c r="AN13"/>
  <c r="Z13"/>
  <c r="BM13"/>
  <c r="BV13"/>
  <c r="BC13"/>
  <c r="AE13"/>
  <c r="BL13"/>
  <c r="BN13"/>
  <c r="AK13"/>
  <c r="P123" i="53"/>
  <c r="S123" s="1"/>
  <c r="V123" s="1"/>
  <c r="AI110"/>
  <c r="Z110"/>
  <c r="Z118"/>
  <c r="AP50" i="52"/>
  <c r="BD50"/>
  <c r="BP50"/>
  <c r="AO50"/>
  <c r="BQ50"/>
  <c r="BN50"/>
  <c r="AX50"/>
  <c r="AW50"/>
  <c r="AS50"/>
  <c r="BT50"/>
  <c r="AD50"/>
  <c r="BW50"/>
  <c r="BC50"/>
  <c r="AQ50"/>
  <c r="BS50"/>
  <c r="AE50"/>
  <c r="J41" i="11"/>
  <c r="BM18" i="52"/>
  <c r="M18"/>
  <c r="AM58" i="53"/>
  <c r="Z113" s="1"/>
  <c r="AB58"/>
  <c r="Y58"/>
  <c r="AX58"/>
  <c r="AQ58"/>
  <c r="AN58"/>
  <c r="BY58"/>
  <c r="AR58"/>
  <c r="CC58"/>
  <c r="Q58"/>
  <c r="AG58"/>
  <c r="X58"/>
  <c r="AA58"/>
  <c r="CD58"/>
  <c r="AP58"/>
  <c r="P58"/>
  <c r="CB58"/>
  <c r="BZ58"/>
  <c r="BE58"/>
  <c r="W58"/>
  <c r="AZ58"/>
  <c r="V58"/>
  <c r="Q113" s="1"/>
  <c r="S58"/>
  <c r="CE58"/>
  <c r="BI58"/>
  <c r="AF113" s="1"/>
  <c r="AH58"/>
  <c r="AJ58"/>
  <c r="BB58"/>
  <c r="AY58"/>
  <c r="AK58"/>
  <c r="BQ58"/>
  <c r="BO58"/>
  <c r="AV58"/>
  <c r="BR58"/>
  <c r="Z58"/>
  <c r="T58"/>
  <c r="AW58"/>
  <c r="AC113" s="1"/>
  <c r="BC58"/>
  <c r="AU58"/>
  <c r="BG58"/>
  <c r="BD58"/>
  <c r="AO58"/>
  <c r="R58"/>
  <c r="BX58"/>
  <c r="BF58"/>
  <c r="BL58"/>
  <c r="BJ58"/>
  <c r="AS58"/>
  <c r="BN58"/>
  <c r="BV58"/>
  <c r="AF58"/>
  <c r="AD58"/>
  <c r="U58"/>
  <c r="BP58"/>
  <c r="BS58"/>
  <c r="BK58"/>
  <c r="BM58"/>
  <c r="AT58"/>
  <c r="CF58"/>
  <c r="AL58"/>
  <c r="AI58"/>
  <c r="BU58"/>
  <c r="O58"/>
  <c r="M113" s="1"/>
  <c r="AC58"/>
  <c r="BH58"/>
  <c r="BW58"/>
  <c r="CA58"/>
  <c r="BA58"/>
  <c r="AE58"/>
  <c r="BT58"/>
  <c r="K78" i="11"/>
  <c r="L76"/>
  <c r="Q20" i="53"/>
  <c r="G13" i="9" s="1"/>
  <c r="AO13" i="52"/>
  <c r="Q13"/>
  <c r="BQ13"/>
  <c r="AC13"/>
  <c r="R13"/>
  <c r="N110" i="53"/>
  <c r="AV20"/>
  <c r="K49" i="11"/>
  <c r="K51" s="1"/>
  <c r="I25" i="39"/>
  <c r="M41" i="11"/>
  <c r="M43" s="1"/>
  <c r="K25" i="39"/>
  <c r="AC17" i="6"/>
  <c r="Z129" i="53"/>
  <c r="Q129"/>
  <c r="R129" s="1"/>
  <c r="K43" i="11"/>
  <c r="N115" i="53"/>
  <c r="O115" s="1"/>
  <c r="AD18" i="52"/>
  <c r="AS18"/>
  <c r="AR18"/>
  <c r="AM18"/>
  <c r="BA18"/>
  <c r="W18"/>
  <c r="BU13"/>
  <c r="BF13"/>
  <c r="V13"/>
  <c r="BO13"/>
  <c r="BJ13"/>
  <c r="W13"/>
  <c r="AU13"/>
  <c r="BR13"/>
  <c r="BG13"/>
  <c r="P13"/>
  <c r="AI13"/>
  <c r="BI13"/>
  <c r="AM13"/>
  <c r="BK13"/>
  <c r="U13"/>
  <c r="AR13"/>
  <c r="AL13"/>
  <c r="R123" i="53"/>
  <c r="AY50" i="52"/>
  <c r="AF50"/>
  <c r="AR50"/>
  <c r="BJ50"/>
  <c r="Z50"/>
  <c r="AM50"/>
  <c r="BK50"/>
  <c r="S50"/>
  <c r="AV50"/>
  <c r="BH50"/>
  <c r="BE50"/>
  <c r="AK50"/>
  <c r="Y50"/>
  <c r="BA50"/>
  <c r="AU50"/>
  <c r="F15" i="6"/>
  <c r="F56" i="1"/>
  <c r="D14" i="6"/>
  <c r="D56" i="1"/>
  <c r="AS24" i="52"/>
  <c r="AG24"/>
  <c r="BC24"/>
  <c r="AF24"/>
  <c r="AT24"/>
  <c r="BA24"/>
  <c r="BT24"/>
  <c r="AB24"/>
  <c r="AO24"/>
  <c r="AP24"/>
  <c r="BI24"/>
  <c r="Y24"/>
  <c r="AL24"/>
  <c r="BQ24"/>
  <c r="BG24"/>
  <c r="AZ24"/>
  <c r="S24"/>
  <c r="BD24"/>
  <c r="P24"/>
  <c r="BN24"/>
  <c r="BL24"/>
  <c r="BJ24"/>
  <c r="U24"/>
  <c r="BK24"/>
  <c r="BW24"/>
  <c r="BH24"/>
  <c r="BF24"/>
  <c r="AC24"/>
  <c r="BS24"/>
  <c r="BB24"/>
  <c r="AK24"/>
  <c r="AA24"/>
  <c r="AJ24"/>
  <c r="AN24"/>
  <c r="AX24"/>
  <c r="AY24"/>
  <c r="R24"/>
  <c r="BU24"/>
  <c r="BE24"/>
  <c r="AV24"/>
  <c r="AI24"/>
  <c r="AH24"/>
  <c r="BM24"/>
  <c r="AD24"/>
  <c r="AE24"/>
  <c r="AQ24"/>
  <c r="AR24"/>
  <c r="BV24"/>
  <c r="Z24"/>
  <c r="AM24"/>
  <c r="BR24"/>
  <c r="V24"/>
  <c r="AU24"/>
  <c r="T24"/>
  <c r="BP24"/>
  <c r="X24"/>
  <c r="W24"/>
  <c r="Q24"/>
  <c r="AW24"/>
  <c r="M24"/>
  <c r="J7" i="11"/>
  <c r="I8"/>
  <c r="E14" i="6"/>
  <c r="E56" i="1"/>
  <c r="R20" i="10"/>
  <c r="S20" s="1"/>
  <c r="T20" s="1"/>
  <c r="U20" s="1"/>
  <c r="V20" s="1"/>
  <c r="W20" s="1"/>
  <c r="X20" s="1"/>
  <c r="Y20" s="1"/>
  <c r="Z20" s="1"/>
  <c r="AA20" s="1"/>
  <c r="AB20" s="1"/>
  <c r="AE20" s="1"/>
  <c r="AC20"/>
  <c r="R35" i="1"/>
  <c r="R8" i="10"/>
  <c r="S8" s="1"/>
  <c r="T8" s="1"/>
  <c r="U8" s="1"/>
  <c r="V8" s="1"/>
  <c r="W8" s="1"/>
  <c r="X8" s="1"/>
  <c r="Y8" s="1"/>
  <c r="Z8" s="1"/>
  <c r="AA8" s="1"/>
  <c r="AB8" s="1"/>
  <c r="AE8" s="1"/>
  <c r="R7"/>
  <c r="S7" s="1"/>
  <c r="T7" s="1"/>
  <c r="U7" s="1"/>
  <c r="V7" s="1"/>
  <c r="W7" s="1"/>
  <c r="X7" s="1"/>
  <c r="Y7" s="1"/>
  <c r="Z7" s="1"/>
  <c r="AA7" s="1"/>
  <c r="AB7" s="1"/>
  <c r="AE7" s="1"/>
  <c r="AF31"/>
  <c r="AG31" s="1"/>
  <c r="AH31" s="1"/>
  <c r="AK31" s="1"/>
  <c r="AI31"/>
  <c r="I34" i="1"/>
  <c r="H37"/>
  <c r="H36"/>
  <c r="N38" i="11"/>
  <c r="O36"/>
  <c r="AF25" i="6"/>
  <c r="AG25" s="1"/>
  <c r="AH25" s="1"/>
  <c r="AK25" s="1"/>
  <c r="AI25"/>
  <c r="K66" i="11"/>
  <c r="J68"/>
  <c r="J60"/>
  <c r="J62"/>
  <c r="H46" i="39" s="1"/>
  <c r="J59" i="11"/>
  <c r="I39" i="39"/>
  <c r="I40"/>
  <c r="I41"/>
  <c r="I42"/>
  <c r="AF26" i="6"/>
  <c r="AG26" s="1"/>
  <c r="AH26" s="1"/>
  <c r="AK26" s="1"/>
  <c r="AI26"/>
  <c r="AL29"/>
  <c r="AM29" s="1"/>
  <c r="AN29" s="1"/>
  <c r="AQ29" s="1"/>
  <c r="AL10" i="10"/>
  <c r="AM10" s="1"/>
  <c r="AN10" s="1"/>
  <c r="AQ10" s="1"/>
  <c r="J41" i="39"/>
  <c r="J40"/>
  <c r="L34"/>
  <c r="L33"/>
  <c r="AF27" i="6"/>
  <c r="AG27" s="1"/>
  <c r="AH27" s="1"/>
  <c r="AK27" s="1"/>
  <c r="AL24" i="9"/>
  <c r="AM24" s="1"/>
  <c r="AN24" s="1"/>
  <c r="AQ24" s="1"/>
  <c r="AO24"/>
  <c r="AC129" i="53"/>
  <c r="Z115"/>
  <c r="AI20" i="6"/>
  <c r="P127" i="53"/>
  <c r="S127" s="1"/>
  <c r="U127" s="1"/>
  <c r="Z127"/>
  <c r="N127"/>
  <c r="O127" s="1"/>
  <c r="Q125"/>
  <c r="AF125"/>
  <c r="R119"/>
  <c r="J43" i="11"/>
  <c r="J31" i="53"/>
  <c r="J57" s="1"/>
  <c r="CD31"/>
  <c r="CD49" s="1"/>
  <c r="AX31"/>
  <c r="AX49" s="1"/>
  <c r="M57"/>
  <c r="M75" s="1"/>
  <c r="C30" i="6" s="1"/>
  <c r="N57" i="53"/>
  <c r="N75" s="1"/>
  <c r="D30" i="6" s="1"/>
  <c r="BL31" i="53"/>
  <c r="BL49" s="1"/>
  <c r="AH31"/>
  <c r="AH49" s="1"/>
  <c r="Z23" i="9" s="1"/>
  <c r="AR31" i="53"/>
  <c r="AR49" s="1"/>
  <c r="BU31"/>
  <c r="BU49" s="1"/>
  <c r="AO31"/>
  <c r="AO49" s="1"/>
  <c r="AA31"/>
  <c r="AA49" s="1"/>
  <c r="S23" i="9" s="1"/>
  <c r="BX31" i="53"/>
  <c r="BX49" s="1"/>
  <c r="AI31"/>
  <c r="AI49" s="1"/>
  <c r="AA23" i="9" s="1"/>
  <c r="V31" i="53"/>
  <c r="Y31"/>
  <c r="Y49" s="1"/>
  <c r="Q23" i="9" s="1"/>
  <c r="CC31" i="53"/>
  <c r="CC49" s="1"/>
  <c r="CB31"/>
  <c r="CB49" s="1"/>
  <c r="AT31"/>
  <c r="AT49" s="1"/>
  <c r="AJ31"/>
  <c r="AJ49" s="1"/>
  <c r="AB23" i="9" s="1"/>
  <c r="BY31" i="53"/>
  <c r="BY49" s="1"/>
  <c r="U31"/>
  <c r="I57"/>
  <c r="BD31"/>
  <c r="BD49" s="1"/>
  <c r="AE31"/>
  <c r="AE49" s="1"/>
  <c r="W23" i="9" s="1"/>
  <c r="BN31" i="53"/>
  <c r="BN49" s="1"/>
  <c r="BG31"/>
  <c r="BG49" s="1"/>
  <c r="AN31"/>
  <c r="AN49" s="1"/>
  <c r="AP31"/>
  <c r="AP49" s="1"/>
  <c r="CE31"/>
  <c r="CE49" s="1"/>
  <c r="BO31"/>
  <c r="BO49" s="1"/>
  <c r="AL31"/>
  <c r="AL49" s="1"/>
  <c r="BP31"/>
  <c r="BP49" s="1"/>
  <c r="BH31"/>
  <c r="BH49" s="1"/>
  <c r="AV31"/>
  <c r="AV49" s="1"/>
  <c r="BJ31"/>
  <c r="BJ49" s="1"/>
  <c r="O31"/>
  <c r="CA31"/>
  <c r="CA49" s="1"/>
  <c r="BA31"/>
  <c r="BA49" s="1"/>
  <c r="P31"/>
  <c r="I84"/>
  <c r="W31"/>
  <c r="Z31"/>
  <c r="Z49" s="1"/>
  <c r="R23" i="9" s="1"/>
  <c r="CF31" i="53"/>
  <c r="CF49" s="1"/>
  <c r="AF31"/>
  <c r="AF49" s="1"/>
  <c r="X23" i="9" s="1"/>
  <c r="BV31" i="53"/>
  <c r="BV49" s="1"/>
  <c r="BK31"/>
  <c r="BK49" s="1"/>
  <c r="BB31"/>
  <c r="BB49" s="1"/>
  <c r="BT31"/>
  <c r="BT49" s="1"/>
  <c r="AU31"/>
  <c r="AU49" s="1"/>
  <c r="AM31"/>
  <c r="AM49" s="1"/>
  <c r="X31"/>
  <c r="BZ31"/>
  <c r="BZ49" s="1"/>
  <c r="AD31"/>
  <c r="AD49" s="1"/>
  <c r="V23" i="9" s="1"/>
  <c r="AY31" i="53"/>
  <c r="AY49" s="1"/>
  <c r="BE31"/>
  <c r="BE49" s="1"/>
  <c r="AW31"/>
  <c r="AW49" s="1"/>
  <c r="AK23" i="9" s="1"/>
  <c r="M31" i="53"/>
  <c r="BW31"/>
  <c r="BW49" s="1"/>
  <c r="BV10" i="52"/>
  <c r="AB10"/>
  <c r="Q10"/>
  <c r="AT10"/>
  <c r="AW10"/>
  <c r="BN10"/>
  <c r="AX10"/>
  <c r="AS10"/>
  <c r="AY10"/>
  <c r="AQ10"/>
  <c r="BJ10"/>
  <c r="BA10"/>
  <c r="BH10"/>
  <c r="AO10"/>
  <c r="U10"/>
  <c r="AR10"/>
  <c r="BP10"/>
  <c r="T10"/>
  <c r="V10"/>
  <c r="BR10"/>
  <c r="AG10"/>
  <c r="BG10"/>
  <c r="AD10"/>
  <c r="AF10"/>
  <c r="AA10"/>
  <c r="BD10"/>
  <c r="Z10"/>
  <c r="BE10"/>
  <c r="BK10"/>
  <c r="Y10"/>
  <c r="R10"/>
  <c r="AN10"/>
  <c r="AM10"/>
  <c r="AH10"/>
  <c r="X10"/>
  <c r="AJ10"/>
  <c r="AK10"/>
  <c r="BB10"/>
  <c r="BM10"/>
  <c r="BT10"/>
  <c r="BO10"/>
  <c r="AV10"/>
  <c r="AC10"/>
  <c r="BC10"/>
  <c r="AI10"/>
  <c r="AU10"/>
  <c r="W10"/>
  <c r="AP10"/>
  <c r="P10"/>
  <c r="BW10"/>
  <c r="BF10"/>
  <c r="BI10"/>
  <c r="BL10"/>
  <c r="AZ10"/>
  <c r="BQ10"/>
  <c r="AL10"/>
  <c r="BS10"/>
  <c r="S10"/>
  <c r="BU10"/>
  <c r="M10"/>
  <c r="K56" i="53"/>
  <c r="O30"/>
  <c r="T30"/>
  <c r="U30"/>
  <c r="U49" s="1"/>
  <c r="K23" i="9" s="1"/>
  <c r="M30" i="53"/>
  <c r="W30"/>
  <c r="V30"/>
  <c r="S30"/>
  <c r="Q30"/>
  <c r="R30"/>
  <c r="N30"/>
  <c r="X30"/>
  <c r="P30"/>
  <c r="L32" i="52"/>
  <c r="M32" s="1"/>
  <c r="BD32"/>
  <c r="Z32"/>
  <c r="AU32"/>
  <c r="AX32"/>
  <c r="BC32"/>
  <c r="AE32"/>
  <c r="AB32"/>
  <c r="U32"/>
  <c r="AV32"/>
  <c r="BB32"/>
  <c r="S32"/>
  <c r="BR32"/>
  <c r="BI32"/>
  <c r="BS32"/>
  <c r="BA32"/>
  <c r="BW32"/>
  <c r="AR32"/>
  <c r="AP32"/>
  <c r="V32"/>
  <c r="AG32"/>
  <c r="AL32"/>
  <c r="BG32"/>
  <c r="AF32"/>
  <c r="BK32"/>
  <c r="BM32"/>
  <c r="AH32"/>
  <c r="AT32"/>
  <c r="AS32"/>
  <c r="BQ32"/>
  <c r="AO32"/>
  <c r="AW32"/>
  <c r="X32"/>
  <c r="AY32"/>
  <c r="R32"/>
  <c r="AK32"/>
  <c r="BV32"/>
  <c r="BO32"/>
  <c r="BJ32"/>
  <c r="BL32"/>
  <c r="BU32"/>
  <c r="W117" i="53"/>
  <c r="L17" i="52"/>
  <c r="M17" s="1"/>
  <c r="BS17"/>
  <c r="BU17"/>
  <c r="BC17"/>
  <c r="AQ17"/>
  <c r="AJ17"/>
  <c r="BB17"/>
  <c r="BQ17"/>
  <c r="W17"/>
  <c r="BP17"/>
  <c r="BI17"/>
  <c r="U17"/>
  <c r="BW17"/>
  <c r="BE17"/>
  <c r="AN17"/>
  <c r="AB17"/>
  <c r="V17"/>
  <c r="BT73" a="1"/>
  <c r="BT73" s="1"/>
  <c r="BL73" a="1"/>
  <c r="BL73" s="1"/>
  <c r="BD73" a="1"/>
  <c r="BD73" s="1"/>
  <c r="AR73" a="1"/>
  <c r="AR73" s="1"/>
  <c r="AJ73" a="1"/>
  <c r="AJ73" s="1"/>
  <c r="AB73" a="1"/>
  <c r="AB73" s="1"/>
  <c r="T73" a="1"/>
  <c r="T73" s="1"/>
  <c r="BC73" a="1"/>
  <c r="BC73" s="1"/>
  <c r="AQ73" a="1"/>
  <c r="AQ73" s="1"/>
  <c r="AI73" a="1"/>
  <c r="AI73" s="1"/>
  <c r="AA73" a="1"/>
  <c r="AA73" s="1"/>
  <c r="S73" a="1"/>
  <c r="S73" s="1"/>
  <c r="BJ73" a="1"/>
  <c r="BJ73" s="1"/>
  <c r="AX73" a="1"/>
  <c r="AX73" s="1"/>
  <c r="AP73" a="1"/>
  <c r="AP73" s="1"/>
  <c r="AD73" a="1"/>
  <c r="AD73" s="1"/>
  <c r="R73" a="1"/>
  <c r="R73" s="1"/>
  <c r="BQ73" a="1"/>
  <c r="BQ73" s="1"/>
  <c r="AV73" a="1"/>
  <c r="AV73" s="1"/>
  <c r="AN73" a="1"/>
  <c r="AN73" s="1"/>
  <c r="AF73" a="1"/>
  <c r="AF73" s="1"/>
  <c r="X73" a="1"/>
  <c r="X73" s="1"/>
  <c r="BW73" a="1"/>
  <c r="BW73" s="1"/>
  <c r="BO73" a="1"/>
  <c r="BO73" s="1"/>
  <c r="BG73" a="1"/>
  <c r="BG73" s="1"/>
  <c r="AU73" a="1"/>
  <c r="AU73" s="1"/>
  <c r="AM73" a="1"/>
  <c r="AM73" s="1"/>
  <c r="AE73" a="1"/>
  <c r="AE73" s="1"/>
  <c r="W73" a="1"/>
  <c r="W73" s="1"/>
  <c r="BR73" a="1"/>
  <c r="BR73" s="1"/>
  <c r="BF73" a="1"/>
  <c r="BF73" s="1"/>
  <c r="AT73" a="1"/>
  <c r="AT73" s="1"/>
  <c r="AL73" a="1"/>
  <c r="AL73" s="1"/>
  <c r="Z73" a="1"/>
  <c r="Z73" s="1"/>
  <c r="BU73" a="1"/>
  <c r="BU73" s="1"/>
  <c r="BM73" a="1"/>
  <c r="BM73" s="1"/>
  <c r="BP73" a="1"/>
  <c r="BP73" s="1"/>
  <c r="BH73" a="1"/>
  <c r="BH73" s="1"/>
  <c r="AZ73" a="1"/>
  <c r="AZ73" s="1"/>
  <c r="P73" a="1"/>
  <c r="P73" s="1"/>
  <c r="BS73" a="1"/>
  <c r="BS73" s="1"/>
  <c r="BK73" a="1"/>
  <c r="BK73" s="1"/>
  <c r="AY73" a="1"/>
  <c r="AY73" s="1"/>
  <c r="BV73" a="1"/>
  <c r="BV73" s="1"/>
  <c r="BN73" a="1"/>
  <c r="BN73" s="1"/>
  <c r="BB73" a="1"/>
  <c r="BB73" s="1"/>
  <c r="AH73" a="1"/>
  <c r="AH73" s="1"/>
  <c r="V73" a="1"/>
  <c r="V73" s="1"/>
  <c r="BI73" a="1"/>
  <c r="BI73" s="1"/>
  <c r="AW73" a="1"/>
  <c r="AW73" s="1"/>
  <c r="U73" a="1"/>
  <c r="U73" s="1"/>
  <c r="AA68"/>
  <c r="BE73" a="1"/>
  <c r="BE73" s="1"/>
  <c r="AK73" a="1"/>
  <c r="AK73" s="1"/>
  <c r="Y73" a="1"/>
  <c r="Y73" s="1"/>
  <c r="Q73" a="1"/>
  <c r="Q73" s="1"/>
  <c r="AP68"/>
  <c r="AO68"/>
  <c r="BM68"/>
  <c r="AT68"/>
  <c r="BK68"/>
  <c r="BE68"/>
  <c r="AD68"/>
  <c r="Z68"/>
  <c r="BG68"/>
  <c r="BA68"/>
  <c r="V68"/>
  <c r="R68"/>
  <c r="AX68"/>
  <c r="BC68"/>
  <c r="BB68"/>
  <c r="BW68"/>
  <c r="BO68"/>
  <c r="P68"/>
  <c r="BN68"/>
  <c r="AL68"/>
  <c r="AS68"/>
  <c r="AI68"/>
  <c r="AO73" a="1"/>
  <c r="AO73" s="1"/>
  <c r="AC73" a="1"/>
  <c r="AC73" s="1"/>
  <c r="U68"/>
  <c r="BH68"/>
  <c r="BT68"/>
  <c r="T68"/>
  <c r="W68"/>
  <c r="Q68"/>
  <c r="BV68"/>
  <c r="X68"/>
  <c r="BU68"/>
  <c r="BJ68"/>
  <c r="BF68"/>
  <c r="AN68"/>
  <c r="BQ68"/>
  <c r="AB68"/>
  <c r="AE68"/>
  <c r="AH68"/>
  <c r="BP68"/>
  <c r="AC68"/>
  <c r="S68"/>
  <c r="BA73" a="1"/>
  <c r="BA73" s="1"/>
  <c r="AS73" a="1"/>
  <c r="AS73" s="1"/>
  <c r="AG73" a="1"/>
  <c r="AG73" s="1"/>
  <c r="AF68"/>
  <c r="BS68"/>
  <c r="AU68"/>
  <c r="AQ68"/>
  <c r="AK68"/>
  <c r="AZ68"/>
  <c r="BL68"/>
  <c r="AM68"/>
  <c r="AG68"/>
  <c r="AR68"/>
  <c r="BD68"/>
  <c r="Y68"/>
  <c r="AW68"/>
  <c r="AV68"/>
  <c r="AV71" s="1"/>
  <c r="AJ68"/>
  <c r="BR68"/>
  <c r="BI68"/>
  <c r="AY68"/>
  <c r="R29" i="10"/>
  <c r="S29" s="1"/>
  <c r="T29" s="1"/>
  <c r="U29" s="1"/>
  <c r="V29" s="1"/>
  <c r="W29" s="1"/>
  <c r="X29" s="1"/>
  <c r="Y29" s="1"/>
  <c r="Z29" s="1"/>
  <c r="AA29" s="1"/>
  <c r="AB29" s="1"/>
  <c r="AE29" s="1"/>
  <c r="AC29"/>
  <c r="R15"/>
  <c r="S15" s="1"/>
  <c r="T15" s="1"/>
  <c r="U15" s="1"/>
  <c r="V15" s="1"/>
  <c r="W15" s="1"/>
  <c r="X15" s="1"/>
  <c r="Y15" s="1"/>
  <c r="Z15" s="1"/>
  <c r="AA15" s="1"/>
  <c r="AB15" s="1"/>
  <c r="AE15" s="1"/>
  <c r="AC15"/>
  <c r="J5"/>
  <c r="R23"/>
  <c r="S23" s="1"/>
  <c r="T23" s="1"/>
  <c r="U23" s="1"/>
  <c r="V23" s="1"/>
  <c r="W23" s="1"/>
  <c r="X23" s="1"/>
  <c r="Y23" s="1"/>
  <c r="Z23" s="1"/>
  <c r="AA23" s="1"/>
  <c r="AB23" s="1"/>
  <c r="AE23" s="1"/>
  <c r="AC23"/>
  <c r="R32"/>
  <c r="S32" s="1"/>
  <c r="T32" s="1"/>
  <c r="U32" s="1"/>
  <c r="V32" s="1"/>
  <c r="W32" s="1"/>
  <c r="X32" s="1"/>
  <c r="Y32" s="1"/>
  <c r="Z32" s="1"/>
  <c r="AA32" s="1"/>
  <c r="AB32" s="1"/>
  <c r="AC32"/>
  <c r="I42" i="1"/>
  <c r="H44"/>
  <c r="AF24" i="6"/>
  <c r="AG24" s="1"/>
  <c r="AH24" s="1"/>
  <c r="AK24" s="1"/>
  <c r="AI24"/>
  <c r="J30" i="1"/>
  <c r="J29"/>
  <c r="J31" s="1"/>
  <c r="K27"/>
  <c r="I89" i="11"/>
  <c r="I90"/>
  <c r="I92"/>
  <c r="G70" i="39" s="1"/>
  <c r="J41" i="1"/>
  <c r="I46"/>
  <c r="I52"/>
  <c r="X28"/>
  <c r="I31" i="39"/>
  <c r="I32"/>
  <c r="I34"/>
  <c r="I33"/>
  <c r="L6" i="1"/>
  <c r="K8"/>
  <c r="K9"/>
  <c r="P56" i="11"/>
  <c r="O58"/>
  <c r="R20" i="1"/>
  <c r="Q22"/>
  <c r="AL21" i="10"/>
  <c r="AM21" s="1"/>
  <c r="AN21" s="1"/>
  <c r="AQ21" s="1"/>
  <c r="AO21"/>
  <c r="H50" i="39"/>
  <c r="H49"/>
  <c r="H48"/>
  <c r="H47"/>
  <c r="L48" i="11"/>
  <c r="M46"/>
  <c r="P110" i="53"/>
  <c r="O110"/>
  <c r="AL23" i="6"/>
  <c r="AM23" s="1"/>
  <c r="AN23" s="1"/>
  <c r="AQ23" s="1"/>
  <c r="D17" i="1"/>
  <c r="G8" i="11"/>
  <c r="O20" i="10"/>
  <c r="O8"/>
  <c r="O7"/>
  <c r="F17" i="1"/>
  <c r="S129" i="53"/>
  <c r="V129" s="1"/>
  <c r="Y129" s="1"/>
  <c r="W129"/>
  <c r="X129" s="1"/>
  <c r="T129"/>
  <c r="N129"/>
  <c r="O129" s="1"/>
  <c r="AO19" i="10"/>
  <c r="F51" i="39"/>
  <c r="AC25" i="6"/>
  <c r="AC115" i="53"/>
  <c r="N63" i="11"/>
  <c r="AC26" i="6"/>
  <c r="AC127" i="53"/>
  <c r="T127"/>
  <c r="AI127"/>
  <c r="AF127"/>
  <c r="Z125"/>
  <c r="T125"/>
  <c r="AI29" i="6"/>
  <c r="AI10" i="10"/>
  <c r="H41" i="11"/>
  <c r="H43" s="1"/>
  <c r="U119" i="53"/>
  <c r="AC27" i="6"/>
  <c r="AI24" i="9"/>
  <c r="AO28" i="10"/>
  <c r="AI17"/>
  <c r="AO16"/>
  <c r="G43" i="39"/>
  <c r="J53" i="11"/>
  <c r="O61" i="53"/>
  <c r="M116" s="1"/>
  <c r="W61"/>
  <c r="X61"/>
  <c r="S61"/>
  <c r="P61"/>
  <c r="T61"/>
  <c r="Q61"/>
  <c r="V61"/>
  <c r="T116" s="1"/>
  <c r="U61"/>
  <c r="R61"/>
  <c r="BP49" i="52"/>
  <c r="AT49"/>
  <c r="BO49"/>
  <c r="T49"/>
  <c r="AZ49"/>
  <c r="BM49"/>
  <c r="BU49"/>
  <c r="AO49"/>
  <c r="BC49"/>
  <c r="M49"/>
  <c r="Y49"/>
  <c r="W49"/>
  <c r="BE49"/>
  <c r="BV49"/>
  <c r="AF49"/>
  <c r="Z49"/>
  <c r="BG49"/>
  <c r="BA49"/>
  <c r="BB49"/>
  <c r="X49"/>
  <c r="BT49"/>
  <c r="AQ49"/>
  <c r="AS49"/>
  <c r="BJ49"/>
  <c r="AB49"/>
  <c r="R49"/>
  <c r="AY49"/>
  <c r="AW49"/>
  <c r="AJ49"/>
  <c r="BN49"/>
  <c r="AH49"/>
  <c r="AI49"/>
  <c r="AL49"/>
  <c r="P49"/>
  <c r="BL49"/>
  <c r="AA49"/>
  <c r="AK49"/>
  <c r="V49"/>
  <c r="BK49"/>
  <c r="BD49"/>
  <c r="BR49"/>
  <c r="AC49"/>
  <c r="AD49"/>
  <c r="BW49"/>
  <c r="BH49"/>
  <c r="S49"/>
  <c r="AG49"/>
  <c r="AU49"/>
  <c r="U49"/>
  <c r="AN49"/>
  <c r="BI49"/>
  <c r="AX49"/>
  <c r="BF49"/>
  <c r="AE49"/>
  <c r="BS49"/>
  <c r="AR49"/>
  <c r="AV49"/>
  <c r="BQ49"/>
  <c r="AP49"/>
  <c r="AM49"/>
  <c r="Q49"/>
  <c r="BM20"/>
  <c r="Y20"/>
  <c r="BF20"/>
  <c r="AH20"/>
  <c r="AC20"/>
  <c r="BK20"/>
  <c r="AA20"/>
  <c r="BW20"/>
  <c r="AJ20"/>
  <c r="BH20"/>
  <c r="X20"/>
  <c r="BS20"/>
  <c r="AK20"/>
  <c r="BB20"/>
  <c r="BE20"/>
  <c r="AF20"/>
  <c r="AI20"/>
  <c r="BA20"/>
  <c r="AT20"/>
  <c r="AO20"/>
  <c r="BN20"/>
  <c r="AP20"/>
  <c r="R20"/>
  <c r="BI20"/>
  <c r="AU20"/>
  <c r="BT20"/>
  <c r="BG20"/>
  <c r="AB20"/>
  <c r="AZ20"/>
  <c r="AN20"/>
  <c r="S20"/>
  <c r="BQ20"/>
  <c r="AL20"/>
  <c r="AG20"/>
  <c r="AV20"/>
  <c r="BO20"/>
  <c r="W20"/>
  <c r="AD20"/>
  <c r="BU20"/>
  <c r="Q20"/>
  <c r="AW20"/>
  <c r="BV20"/>
  <c r="AX20"/>
  <c r="Z20"/>
  <c r="AS20"/>
  <c r="AE20"/>
  <c r="AQ20"/>
  <c r="T20"/>
  <c r="AR20"/>
  <c r="BP20"/>
  <c r="BD20"/>
  <c r="AY20"/>
  <c r="AM20"/>
  <c r="V20"/>
  <c r="BR20"/>
  <c r="BL20"/>
  <c r="P20"/>
  <c r="BC20"/>
  <c r="U20"/>
  <c r="BJ20"/>
  <c r="M20"/>
  <c r="BQ69"/>
  <c r="AK69"/>
  <c r="AA69"/>
  <c r="BO69"/>
  <c r="AZ69"/>
  <c r="AN69"/>
  <c r="BI69"/>
  <c r="BH69"/>
  <c r="BV69"/>
  <c r="BG69"/>
  <c r="BJ69"/>
  <c r="AH69"/>
  <c r="AO69"/>
  <c r="AE69"/>
  <c r="AJ69"/>
  <c r="P69"/>
  <c r="AX69"/>
  <c r="AW69"/>
  <c r="AM69"/>
  <c r="BW69"/>
  <c r="BB69"/>
  <c r="AQ69"/>
  <c r="AR69"/>
  <c r="X69"/>
  <c r="BS69"/>
  <c r="AD69"/>
  <c r="AL69"/>
  <c r="AC69"/>
  <c r="BT69"/>
  <c r="S69"/>
  <c r="BL69"/>
  <c r="Y69"/>
  <c r="BU69"/>
  <c r="BK69"/>
  <c r="AT69"/>
  <c r="R69"/>
  <c r="AG69"/>
  <c r="W69"/>
  <c r="BA69"/>
  <c r="V69"/>
  <c r="Z69"/>
  <c r="BF69"/>
  <c r="BD69"/>
  <c r="U69"/>
  <c r="AY69"/>
  <c r="T69"/>
  <c r="AB69"/>
  <c r="AP69"/>
  <c r="AI69"/>
  <c r="BR69"/>
  <c r="AS69"/>
  <c r="AF69"/>
  <c r="BN69"/>
  <c r="BE69"/>
  <c r="AU69"/>
  <c r="BP69"/>
  <c r="AV69"/>
  <c r="Q69"/>
  <c r="BM69"/>
  <c r="BC69"/>
  <c r="F27" i="10"/>
  <c r="E34"/>
  <c r="E18" i="6" s="1"/>
  <c r="V25" i="52"/>
  <c r="R25"/>
  <c r="AM25"/>
  <c r="BR25"/>
  <c r="AW25"/>
  <c r="BJ25"/>
  <c r="AU25"/>
  <c r="Y25"/>
  <c r="BK25"/>
  <c r="AG25"/>
  <c r="AD25"/>
  <c r="W25"/>
  <c r="AO25"/>
  <c r="BE25"/>
  <c r="U25"/>
  <c r="BQ25"/>
  <c r="BG25"/>
  <c r="BB25"/>
  <c r="BL25"/>
  <c r="AN25"/>
  <c r="P25"/>
  <c r="AZ25"/>
  <c r="AB25"/>
  <c r="AS25"/>
  <c r="AI25"/>
  <c r="BN25"/>
  <c r="BS25"/>
  <c r="Q25"/>
  <c r="AX25"/>
  <c r="AH25"/>
  <c r="AT25"/>
  <c r="Z25"/>
  <c r="BA25"/>
  <c r="AQ25"/>
  <c r="M25"/>
  <c r="BT25"/>
  <c r="AV25"/>
  <c r="X25"/>
  <c r="BH25"/>
  <c r="AJ25"/>
  <c r="AC25"/>
  <c r="S25"/>
  <c r="BO25"/>
  <c r="AL25"/>
  <c r="BU25"/>
  <c r="BM25"/>
  <c r="AP25"/>
  <c r="BC25"/>
  <c r="BV25"/>
  <c r="AE25"/>
  <c r="BF25"/>
  <c r="AK25"/>
  <c r="AA25"/>
  <c r="BW25"/>
  <c r="BD25"/>
  <c r="AR25"/>
  <c r="AY25"/>
  <c r="BP25"/>
  <c r="BI25"/>
  <c r="AF25"/>
  <c r="T25"/>
  <c r="F12" i="11"/>
  <c r="F107"/>
  <c r="D6" i="6" s="1"/>
  <c r="F10" i="11"/>
  <c r="F109" s="1"/>
  <c r="D8" i="6" s="1"/>
  <c r="F9" i="11"/>
  <c r="F108" s="1"/>
  <c r="D7" i="6" s="1"/>
  <c r="D21" i="9" s="1"/>
  <c r="F11" i="11"/>
  <c r="R26" i="10"/>
  <c r="S26" s="1"/>
  <c r="T26" s="1"/>
  <c r="U26" s="1"/>
  <c r="V26" s="1"/>
  <c r="W26" s="1"/>
  <c r="X26" s="1"/>
  <c r="Y26" s="1"/>
  <c r="Z26" s="1"/>
  <c r="AA26" s="1"/>
  <c r="AB26" s="1"/>
  <c r="AE26" s="1"/>
  <c r="AC26"/>
  <c r="R9"/>
  <c r="S9" s="1"/>
  <c r="T9" s="1"/>
  <c r="U9" s="1"/>
  <c r="V9" s="1"/>
  <c r="W9" s="1"/>
  <c r="X9" s="1"/>
  <c r="Y9" s="1"/>
  <c r="Z9" s="1"/>
  <c r="AA9" s="1"/>
  <c r="AB9" s="1"/>
  <c r="AE9" s="1"/>
  <c r="M21" i="1"/>
  <c r="L23"/>
  <c r="I19" i="10"/>
  <c r="H13" i="1"/>
  <c r="G15"/>
  <c r="G53"/>
  <c r="G14" i="6" s="1"/>
  <c r="G16" i="1"/>
  <c r="G55" s="1"/>
  <c r="AL20" i="6"/>
  <c r="AM20" s="1"/>
  <c r="AN20" s="1"/>
  <c r="AQ20" s="1"/>
  <c r="AO20"/>
  <c r="J88" i="11"/>
  <c r="K86"/>
  <c r="I72"/>
  <c r="G54" i="39" s="1"/>
  <c r="I70" i="11"/>
  <c r="I69"/>
  <c r="I71" s="1"/>
  <c r="N28"/>
  <c r="O26"/>
  <c r="AL32" i="6"/>
  <c r="AM32" s="1"/>
  <c r="AN32" s="1"/>
  <c r="AQ32" s="1"/>
  <c r="AL12" i="10"/>
  <c r="AM12" s="1"/>
  <c r="AN12" s="1"/>
  <c r="AQ12" s="1"/>
  <c r="AO12"/>
  <c r="AL26" i="9"/>
  <c r="AM26" s="1"/>
  <c r="AN26" s="1"/>
  <c r="AQ26" s="1"/>
  <c r="AL19" i="6"/>
  <c r="AM19" s="1"/>
  <c r="AN19" s="1"/>
  <c r="AQ19" s="1"/>
  <c r="AL17" i="10"/>
  <c r="AM17" s="1"/>
  <c r="AN17" s="1"/>
  <c r="AQ17" s="1"/>
  <c r="AO17"/>
  <c r="S20" i="53"/>
  <c r="I13" i="9" s="1"/>
  <c r="AO20" i="53"/>
  <c r="I27" i="39"/>
  <c r="M63" i="11"/>
  <c r="H8"/>
  <c r="G54" i="1"/>
  <c r="W115" i="53"/>
  <c r="Q127"/>
  <c r="W127"/>
  <c r="AC125"/>
  <c r="W125"/>
  <c r="N125"/>
  <c r="O125" s="1"/>
  <c r="P125"/>
  <c r="S125" s="1"/>
  <c r="V125" s="1"/>
  <c r="Y125" s="1"/>
  <c r="AB125" s="1"/>
  <c r="AE125" s="1"/>
  <c r="L31" i="11"/>
  <c r="L33" s="1"/>
  <c r="AJ33" i="52"/>
  <c r="AA33"/>
  <c r="AP33"/>
  <c r="AR33"/>
  <c r="U33"/>
  <c r="BM33"/>
  <c r="BL33"/>
  <c r="V33"/>
  <c r="AS33"/>
  <c r="AG33"/>
  <c r="AI33"/>
  <c r="BV33"/>
  <c r="AX33"/>
  <c r="BJ33"/>
  <c r="BH33"/>
  <c r="BC33"/>
  <c r="AK33"/>
  <c r="AC33"/>
  <c r="BU33"/>
  <c r="BR33"/>
  <c r="BK33"/>
  <c r="AV33"/>
  <c r="BE33"/>
  <c r="Z33"/>
  <c r="BP33"/>
  <c r="BQ33"/>
  <c r="AT33"/>
  <c r="BD33"/>
  <c r="X33"/>
  <c r="S33"/>
  <c r="BO33"/>
  <c r="P33"/>
  <c r="AO33"/>
  <c r="AL33"/>
  <c r="AM33"/>
  <c r="BT33"/>
  <c r="AZ33"/>
  <c r="AW33"/>
  <c r="AU33"/>
  <c r="BI33"/>
  <c r="R33"/>
  <c r="BG33"/>
  <c r="Y33"/>
  <c r="BW33"/>
  <c r="AN33"/>
  <c r="BN33"/>
  <c r="AH33"/>
  <c r="BB33"/>
  <c r="AY33"/>
  <c r="BF33"/>
  <c r="M33"/>
  <c r="AF33"/>
  <c r="T33"/>
  <c r="Q33"/>
  <c r="W33"/>
  <c r="BS33"/>
  <c r="BA33"/>
  <c r="AD33"/>
  <c r="AB33"/>
  <c r="AE33"/>
  <c r="G102" i="11"/>
  <c r="G100"/>
  <c r="G99"/>
  <c r="G107"/>
  <c r="I22"/>
  <c r="I20"/>
  <c r="I19"/>
  <c r="I21" s="1"/>
  <c r="AB7" i="1"/>
  <c r="E70" i="18"/>
  <c r="I4" s="1"/>
  <c r="H3" i="11"/>
  <c r="J33"/>
  <c r="E51" i="39"/>
  <c r="Y128" i="53"/>
  <c r="X128"/>
  <c r="AB119"/>
  <c r="AA119"/>
  <c r="K53" i="11"/>
  <c r="AB129" i="53"/>
  <c r="AA129"/>
  <c r="I3" i="11"/>
  <c r="F70" i="18"/>
  <c r="I5" s="1"/>
  <c r="J43" i="39"/>
  <c r="L25"/>
  <c r="L23"/>
  <c r="L24"/>
  <c r="L26"/>
  <c r="S120" i="53"/>
  <c r="R120"/>
  <c r="U118"/>
  <c r="V118"/>
  <c r="P6" i="11"/>
  <c r="S14" i="1"/>
  <c r="AI20" i="53"/>
  <c r="AA13" i="9" s="1"/>
  <c r="AL20" i="53"/>
  <c r="AU20"/>
  <c r="BC20"/>
  <c r="BT20"/>
  <c r="AA20"/>
  <c r="S13" i="9" s="1"/>
  <c r="AK20" i="53"/>
  <c r="AD20"/>
  <c r="V13" i="9" s="1"/>
  <c r="AS20" i="53"/>
  <c r="O20"/>
  <c r="E13" i="9" s="1"/>
  <c r="Q6" i="11"/>
  <c r="Y6" i="52"/>
  <c r="BP6"/>
  <c r="BB6"/>
  <c r="BG6"/>
  <c r="V6"/>
  <c r="BO6"/>
  <c r="AR6"/>
  <c r="BR6"/>
  <c r="U6"/>
  <c r="BK6"/>
  <c r="BL6"/>
  <c r="P6"/>
  <c r="BI6"/>
  <c r="AP6"/>
  <c r="BT6"/>
  <c r="BD6"/>
  <c r="AS6"/>
  <c r="AX6"/>
  <c r="BM6"/>
  <c r="AY6"/>
  <c r="AJ6"/>
  <c r="AE6"/>
  <c r="AK6"/>
  <c r="W6"/>
  <c r="BE6"/>
  <c r="AD6"/>
  <c r="AI6"/>
  <c r="AB6"/>
  <c r="BC6"/>
  <c r="AF6"/>
  <c r="Z6"/>
  <c r="BV6"/>
  <c r="Q6"/>
  <c r="BS6"/>
  <c r="BW6"/>
  <c r="X6"/>
  <c r="AH6"/>
  <c r="AM6"/>
  <c r="AQ6"/>
  <c r="AL6"/>
  <c r="BA6"/>
  <c r="T6"/>
  <c r="AZ6"/>
  <c r="BJ6"/>
  <c r="AA6"/>
  <c r="BQ6"/>
  <c r="AO6"/>
  <c r="BH6"/>
  <c r="AT6"/>
  <c r="AV6"/>
  <c r="AC6"/>
  <c r="BF6"/>
  <c r="AW6"/>
  <c r="S6"/>
  <c r="AN6"/>
  <c r="R6"/>
  <c r="BN6"/>
  <c r="AG6"/>
  <c r="AU6"/>
  <c r="M6"/>
  <c r="AC16"/>
  <c r="BD16"/>
  <c r="X16"/>
  <c r="Q16"/>
  <c r="BF16"/>
  <c r="AM16"/>
  <c r="AR16"/>
  <c r="AQ16"/>
  <c r="BQ16"/>
  <c r="AL16"/>
  <c r="AO16"/>
  <c r="AZ16"/>
  <c r="AA16"/>
  <c r="BA16"/>
  <c r="AT16"/>
  <c r="AJ16"/>
  <c r="AF16"/>
  <c r="S16"/>
  <c r="AS16"/>
  <c r="AX16"/>
  <c r="BV16"/>
  <c r="AP16"/>
  <c r="BI16"/>
  <c r="AI16"/>
  <c r="BH16"/>
  <c r="BW16"/>
  <c r="AU16"/>
  <c r="V16"/>
  <c r="BR16"/>
  <c r="BP16"/>
  <c r="BG16"/>
  <c r="AE16"/>
  <c r="AD16"/>
  <c r="Y16"/>
  <c r="AV16"/>
  <c r="AY16"/>
  <c r="W16"/>
  <c r="AH16"/>
  <c r="BM16"/>
  <c r="BE16"/>
  <c r="BO16"/>
  <c r="BS16"/>
  <c r="AN16"/>
  <c r="AG16"/>
  <c r="Z16"/>
  <c r="AB16"/>
  <c r="BT16"/>
  <c r="AK16"/>
  <c r="BB16"/>
  <c r="AW16"/>
  <c r="T16"/>
  <c r="BK16"/>
  <c r="U16"/>
  <c r="BJ16"/>
  <c r="BL16"/>
  <c r="P16"/>
  <c r="BC16"/>
  <c r="R16"/>
  <c r="BN16"/>
  <c r="M16"/>
  <c r="S12"/>
  <c r="AD12"/>
  <c r="BS12"/>
  <c r="V12"/>
  <c r="AU12"/>
  <c r="AF12"/>
  <c r="BW12"/>
  <c r="X12"/>
  <c r="BI12"/>
  <c r="AY12"/>
  <c r="BH12"/>
  <c r="BF12"/>
  <c r="Y12"/>
  <c r="BK12"/>
  <c r="BO12"/>
  <c r="AZ12"/>
  <c r="AX12"/>
  <c r="AE12"/>
  <c r="AI12"/>
  <c r="AV12"/>
  <c r="AS12"/>
  <c r="BJ12"/>
  <c r="BB12"/>
  <c r="AW12"/>
  <c r="BL12"/>
  <c r="AG12"/>
  <c r="BD12"/>
  <c r="AL12"/>
  <c r="AQ12"/>
  <c r="AB12"/>
  <c r="BV12"/>
  <c r="Z12"/>
  <c r="AK12"/>
  <c r="BE12"/>
  <c r="BC12"/>
  <c r="BP12"/>
  <c r="T12"/>
  <c r="BN12"/>
  <c r="R12"/>
  <c r="U12"/>
  <c r="AO12"/>
  <c r="W12"/>
  <c r="P12"/>
  <c r="BM12"/>
  <c r="AN12"/>
  <c r="AC12"/>
  <c r="AM12"/>
  <c r="AT12"/>
  <c r="BT12"/>
  <c r="BR12"/>
  <c r="Q12"/>
  <c r="AR12"/>
  <c r="AP12"/>
  <c r="BG12"/>
  <c r="AJ12"/>
  <c r="AH12"/>
  <c r="BA12"/>
  <c r="BU12"/>
  <c r="AA12"/>
  <c r="M12"/>
  <c r="K16" i="11"/>
  <c r="J18"/>
  <c r="F35" i="39"/>
  <c r="D19"/>
  <c r="D85" s="1"/>
  <c r="H69" i="18"/>
  <c r="I68"/>
  <c r="H67"/>
  <c r="V127" i="53"/>
  <c r="Y121"/>
  <c r="X121"/>
  <c r="J46" i="39"/>
  <c r="L49"/>
  <c r="L47"/>
  <c r="L50"/>
  <c r="L48"/>
  <c r="AX20" i="53"/>
  <c r="X20"/>
  <c r="N13" i="9" s="1"/>
  <c r="AN20" i="53"/>
  <c r="AF20"/>
  <c r="X13" i="9" s="1"/>
  <c r="BB20" i="53"/>
  <c r="BK20"/>
  <c r="BE20"/>
  <c r="BS20"/>
  <c r="R20"/>
  <c r="H13" i="9" s="1"/>
  <c r="AQ20" i="53"/>
  <c r="BA20"/>
  <c r="AL13" i="9" s="1"/>
  <c r="AT20" i="53"/>
  <c r="BI20"/>
  <c r="AC20"/>
  <c r="U13" i="9" s="1"/>
  <c r="AC7" i="1"/>
  <c r="BN51" i="52"/>
  <c r="AS51"/>
  <c r="R51"/>
  <c r="BC51"/>
  <c r="AM51"/>
  <c r="BV51"/>
  <c r="P51"/>
  <c r="Z51"/>
  <c r="AJ51"/>
  <c r="BA51"/>
  <c r="AT51"/>
  <c r="AI51"/>
  <c r="BH51"/>
  <c r="BK51"/>
  <c r="BQ51"/>
  <c r="AL51"/>
  <c r="AY51"/>
  <c r="BE51"/>
  <c r="M51"/>
  <c r="W51"/>
  <c r="AX51"/>
  <c r="BD51"/>
  <c r="AN51"/>
  <c r="X51"/>
  <c r="AA51"/>
  <c r="AF51"/>
  <c r="AP51"/>
  <c r="AV51"/>
  <c r="BI51"/>
  <c r="AQ51"/>
  <c r="AW51"/>
  <c r="AZ51"/>
  <c r="AU51"/>
  <c r="AD51"/>
  <c r="BO51"/>
  <c r="AO51"/>
  <c r="AB51"/>
  <c r="V51"/>
  <c r="BR51"/>
  <c r="BM51"/>
  <c r="AG51"/>
  <c r="BG51"/>
  <c r="AH51"/>
  <c r="BL51"/>
  <c r="AC51"/>
  <c r="BT51"/>
  <c r="Q51"/>
  <c r="BS51"/>
  <c r="BF51"/>
  <c r="BP51"/>
  <c r="T51"/>
  <c r="U51"/>
  <c r="BJ51"/>
  <c r="BU51"/>
  <c r="AR51"/>
  <c r="AE51"/>
  <c r="AK51"/>
  <c r="BB51"/>
  <c r="S51"/>
  <c r="Y51"/>
  <c r="BB40"/>
  <c r="AX40"/>
  <c r="R40"/>
  <c r="AT40"/>
  <c r="AB40"/>
  <c r="BK40"/>
  <c r="AM40"/>
  <c r="P40"/>
  <c r="AV40"/>
  <c r="AF40"/>
  <c r="AY40"/>
  <c r="AW40"/>
  <c r="BU40"/>
  <c r="Q40"/>
  <c r="BL40"/>
  <c r="AA40"/>
  <c r="BW40"/>
  <c r="T40"/>
  <c r="X40"/>
  <c r="AR40"/>
  <c r="M40"/>
  <c r="BI40"/>
  <c r="AC40"/>
  <c r="BE40"/>
  <c r="Y40"/>
  <c r="BS40"/>
  <c r="AU40"/>
  <c r="W40"/>
  <c r="AK40"/>
  <c r="BQ40"/>
  <c r="BA40"/>
  <c r="AI40"/>
  <c r="AZ40"/>
  <c r="BD40"/>
  <c r="U40"/>
  <c r="BG40"/>
  <c r="BJ40"/>
  <c r="BN40"/>
  <c r="V40"/>
  <c r="AL40"/>
  <c r="BT40"/>
  <c r="AN40"/>
  <c r="BP40"/>
  <c r="AJ40"/>
  <c r="BR40"/>
  <c r="BC40"/>
  <c r="AE40"/>
  <c r="Z40"/>
  <c r="BF40"/>
  <c r="BV40"/>
  <c r="S40"/>
  <c r="BO40"/>
  <c r="AD40"/>
  <c r="AH40"/>
  <c r="BM40"/>
  <c r="AP40"/>
  <c r="AQ40"/>
  <c r="AO40"/>
  <c r="AS40"/>
  <c r="AG40"/>
  <c r="BH14"/>
  <c r="BM14"/>
  <c r="AL14"/>
  <c r="BR14"/>
  <c r="AV14"/>
  <c r="AS14"/>
  <c r="AX14"/>
  <c r="BC14"/>
  <c r="AQ14"/>
  <c r="X14"/>
  <c r="Z14"/>
  <c r="BV14"/>
  <c r="W14"/>
  <c r="BK14"/>
  <c r="AZ14"/>
  <c r="BA14"/>
  <c r="AT14"/>
  <c r="Q14"/>
  <c r="S14"/>
  <c r="AB14"/>
  <c r="AY14"/>
  <c r="BB14"/>
  <c r="AG14"/>
  <c r="AK14"/>
  <c r="AR14"/>
  <c r="AA14"/>
  <c r="BL14"/>
  <c r="P14"/>
  <c r="AH14"/>
  <c r="AO14"/>
  <c r="AU14"/>
  <c r="AN14"/>
  <c r="AC14"/>
  <c r="BF14"/>
  <c r="Y14"/>
  <c r="BW14"/>
  <c r="BP14"/>
  <c r="T14"/>
  <c r="AD14"/>
  <c r="AW14"/>
  <c r="BT14"/>
  <c r="M14"/>
  <c r="V14"/>
  <c r="BQ14"/>
  <c r="AM14"/>
  <c r="AE14"/>
  <c r="AF14"/>
  <c r="R14"/>
  <c r="BN14"/>
  <c r="BO14"/>
  <c r="BD14"/>
  <c r="BI14"/>
  <c r="AP14"/>
  <c r="BE14"/>
  <c r="AI14"/>
  <c r="BU14"/>
  <c r="AJ14"/>
  <c r="U14"/>
  <c r="BJ14"/>
  <c r="BS14"/>
  <c r="AD11"/>
  <c r="BV11"/>
  <c r="AJ11"/>
  <c r="BG11"/>
  <c r="BF11"/>
  <c r="BQ11"/>
  <c r="AC11"/>
  <c r="S11"/>
  <c r="BO11"/>
  <c r="BD11"/>
  <c r="V11"/>
  <c r="AB11"/>
  <c r="AH11"/>
  <c r="AW11"/>
  <c r="AM11"/>
  <c r="AV11"/>
  <c r="AX11"/>
  <c r="AO11"/>
  <c r="AE11"/>
  <c r="T11"/>
  <c r="BP11"/>
  <c r="AK11"/>
  <c r="AQ11"/>
  <c r="BI11"/>
  <c r="AY11"/>
  <c r="BB11"/>
  <c r="BH11"/>
  <c r="BN11"/>
  <c r="AG11"/>
  <c r="W11"/>
  <c r="BS11"/>
  <c r="M11"/>
  <c r="AN11"/>
  <c r="AL11"/>
  <c r="BT11"/>
  <c r="Y11"/>
  <c r="BU11"/>
  <c r="BK11"/>
  <c r="AF11"/>
  <c r="BJ11"/>
  <c r="Z11"/>
  <c r="BA11"/>
  <c r="AP11"/>
  <c r="AA11"/>
  <c r="U11"/>
  <c r="BW11"/>
  <c r="AS11"/>
  <c r="AI11"/>
  <c r="X11"/>
  <c r="Q11"/>
  <c r="BM11"/>
  <c r="BC11"/>
  <c r="P11"/>
  <c r="AT11"/>
  <c r="BR11"/>
  <c r="AR11"/>
  <c r="R11"/>
  <c r="BE11"/>
  <c r="AU11"/>
  <c r="BL11"/>
  <c r="BI8"/>
  <c r="BD8"/>
  <c r="AU8"/>
  <c r="BB8"/>
  <c r="BS8"/>
  <c r="BR8"/>
  <c r="Y8"/>
  <c r="P8"/>
  <c r="AD8"/>
  <c r="AQ8"/>
  <c r="BP8"/>
  <c r="T8"/>
  <c r="AX8"/>
  <c r="BM8"/>
  <c r="BG8"/>
  <c r="BH8"/>
  <c r="BF8"/>
  <c r="U8"/>
  <c r="AW8"/>
  <c r="W8"/>
  <c r="AM8"/>
  <c r="AT8"/>
  <c r="AF8"/>
  <c r="BE8"/>
  <c r="AV8"/>
  <c r="AS8"/>
  <c r="BT8"/>
  <c r="BJ8"/>
  <c r="BU8"/>
  <c r="AJ8"/>
  <c r="BN8"/>
  <c r="R8"/>
  <c r="AK8"/>
  <c r="BK8"/>
  <c r="BO8"/>
  <c r="AB8"/>
  <c r="BV8"/>
  <c r="Z8"/>
  <c r="BA8"/>
  <c r="AA8"/>
  <c r="M8"/>
  <c r="AO8"/>
  <c r="X8"/>
  <c r="BL8"/>
  <c r="V8"/>
  <c r="S8"/>
  <c r="AL8"/>
  <c r="BW8"/>
  <c r="AN8"/>
  <c r="AC8"/>
  <c r="AY8"/>
  <c r="AZ8"/>
  <c r="AH8"/>
  <c r="AG8"/>
  <c r="BC8"/>
  <c r="AR8"/>
  <c r="AP8"/>
  <c r="Q8"/>
  <c r="AE8"/>
  <c r="AI8"/>
  <c r="I96" i="11"/>
  <c r="H98"/>
  <c r="H106"/>
  <c r="H33" i="39"/>
  <c r="H34"/>
  <c r="H32"/>
  <c r="H31"/>
  <c r="G27"/>
  <c r="S3" i="10"/>
  <c r="S3" i="6"/>
  <c r="L41" i="11"/>
  <c r="I22" i="39"/>
  <c r="G70" i="18"/>
  <c r="I6" s="1"/>
  <c r="J3" i="11"/>
  <c r="Y115" i="53"/>
  <c r="X115"/>
  <c r="AB122"/>
  <c r="AA122"/>
  <c r="Y126"/>
  <c r="X126"/>
  <c r="AQ33" i="52"/>
  <c r="BN20" i="53"/>
  <c r="AY20"/>
  <c r="AG20"/>
  <c r="Y13" i="9" s="1"/>
  <c r="AP20" i="53"/>
  <c r="AH20"/>
  <c r="Z13" i="9" s="1"/>
  <c r="BF20" i="53"/>
  <c r="BW51" i="52"/>
  <c r="BU6"/>
  <c r="W20" i="53"/>
  <c r="M13" i="9" s="1"/>
  <c r="U20" i="53"/>
  <c r="K13" i="9" s="1"/>
  <c r="BM20" i="53"/>
  <c r="BG14" i="52"/>
  <c r="AZ11"/>
  <c r="P20" i="53"/>
  <c r="F13" i="9" s="1"/>
  <c r="BO20" i="53"/>
  <c r="AW20"/>
  <c r="BD20"/>
  <c r="BL20"/>
  <c r="BR20"/>
  <c r="V20"/>
  <c r="L13" i="9" s="1"/>
  <c r="AE20" i="53"/>
  <c r="W13" i="9" s="1"/>
  <c r="Y20" i="53"/>
  <c r="Q13" i="9" s="1"/>
  <c r="AM20" i="53"/>
  <c r="BG20"/>
  <c r="BQ20"/>
  <c r="BJ20"/>
  <c r="N20"/>
  <c r="D13" i="9" s="1"/>
  <c r="M20" i="53"/>
  <c r="C13" i="9" s="1"/>
  <c r="Z20" i="53"/>
  <c r="R13" i="9" s="1"/>
  <c r="AM17" i="17"/>
  <c r="AS17" s="1"/>
  <c r="L61" i="11"/>
  <c r="L35" i="39"/>
  <c r="I64" l="1"/>
  <c r="I65"/>
  <c r="I66"/>
  <c r="I63"/>
  <c r="V114" i="53"/>
  <c r="U114"/>
  <c r="K79" i="11"/>
  <c r="K80"/>
  <c r="K82"/>
  <c r="I62" i="39" s="1"/>
  <c r="P113" i="53"/>
  <c r="S113" s="1"/>
  <c r="P124"/>
  <c r="S124" s="1"/>
  <c r="V124" s="1"/>
  <c r="Q124"/>
  <c r="U129"/>
  <c r="AS17" i="52"/>
  <c r="P17"/>
  <c r="BK17"/>
  <c r="AM17"/>
  <c r="AU17"/>
  <c r="AY17"/>
  <c r="AR17"/>
  <c r="BD17"/>
  <c r="AG17"/>
  <c r="AL17"/>
  <c r="AC17"/>
  <c r="AV17"/>
  <c r="BA17"/>
  <c r="BF17"/>
  <c r="Y17"/>
  <c r="AP17"/>
  <c r="N117" i="53"/>
  <c r="O117" s="1"/>
  <c r="O49"/>
  <c r="E23" i="9" s="1"/>
  <c r="T113" i="53"/>
  <c r="N113"/>
  <c r="O113" s="1"/>
  <c r="Z124"/>
  <c r="AC124"/>
  <c r="T124"/>
  <c r="AF117"/>
  <c r="P117"/>
  <c r="R117" s="1"/>
  <c r="L78" i="11"/>
  <c r="M76"/>
  <c r="Y123" i="53"/>
  <c r="X123"/>
  <c r="AD125"/>
  <c r="N116"/>
  <c r="O116" s="1"/>
  <c r="AH13" i="9"/>
  <c r="I73" i="11"/>
  <c r="BI71" i="52"/>
  <c r="BD71"/>
  <c r="AM71"/>
  <c r="AB22" i="9" s="1"/>
  <c r="BS71" i="52"/>
  <c r="AC71"/>
  <c r="R22" i="9" s="1"/>
  <c r="AN71" i="52"/>
  <c r="BU71"/>
  <c r="Q71"/>
  <c r="D22" i="9" s="1"/>
  <c r="AS71" i="52"/>
  <c r="BB71"/>
  <c r="R71"/>
  <c r="E22" i="9" s="1"/>
  <c r="BG71" i="52"/>
  <c r="BE71"/>
  <c r="AI17"/>
  <c r="AZ17"/>
  <c r="BL17"/>
  <c r="AH17"/>
  <c r="AW17"/>
  <c r="BV17"/>
  <c r="T17"/>
  <c r="AF17"/>
  <c r="Q17"/>
  <c r="AO17"/>
  <c r="BO17"/>
  <c r="X17"/>
  <c r="AK17"/>
  <c r="AA17"/>
  <c r="BJ17"/>
  <c r="Z17"/>
  <c r="W32"/>
  <c r="Y32"/>
  <c r="AD32"/>
  <c r="AQ32"/>
  <c r="AC32"/>
  <c r="AZ32"/>
  <c r="AJ32"/>
  <c r="BH32"/>
  <c r="AN32"/>
  <c r="BF32"/>
  <c r="BE32"/>
  <c r="Q32"/>
  <c r="AM32"/>
  <c r="AI32"/>
  <c r="BT32"/>
  <c r="T32"/>
  <c r="BP32"/>
  <c r="P32"/>
  <c r="BN32"/>
  <c r="AA32"/>
  <c r="X49" i="53"/>
  <c r="N23" i="9" s="1"/>
  <c r="W49" i="53"/>
  <c r="M23" i="9" s="1"/>
  <c r="BS31" i="53"/>
  <c r="BS49" s="1"/>
  <c r="N31"/>
  <c r="AQ31"/>
  <c r="AQ49" s="1"/>
  <c r="AC31"/>
  <c r="AC49" s="1"/>
  <c r="U23" i="9" s="1"/>
  <c r="AG31" i="53"/>
  <c r="AG49" s="1"/>
  <c r="Y23" i="9" s="1"/>
  <c r="BC31" i="53"/>
  <c r="BC49" s="1"/>
  <c r="BI31"/>
  <c r="BI49" s="1"/>
  <c r="R31"/>
  <c r="S31"/>
  <c r="AB31"/>
  <c r="AB49" s="1"/>
  <c r="T23" i="9" s="1"/>
  <c r="AS31" i="53"/>
  <c r="AS49" s="1"/>
  <c r="Q31"/>
  <c r="Q49" s="1"/>
  <c r="G23" i="9" s="1"/>
  <c r="BR31" i="53"/>
  <c r="BR49" s="1"/>
  <c r="T31"/>
  <c r="T49" s="1"/>
  <c r="J23" i="9" s="1"/>
  <c r="BF31" i="53"/>
  <c r="BF49" s="1"/>
  <c r="AN23" i="9" s="1"/>
  <c r="AZ31" i="53"/>
  <c r="AZ49" s="1"/>
  <c r="AL23" i="9" s="1"/>
  <c r="BQ31" i="53"/>
  <c r="BQ49" s="1"/>
  <c r="BM31"/>
  <c r="BM49" s="1"/>
  <c r="AK31"/>
  <c r="AK49" s="1"/>
  <c r="AE23" i="9" s="1"/>
  <c r="I43" i="39"/>
  <c r="H38" i="1"/>
  <c r="AI113" i="53"/>
  <c r="W113"/>
  <c r="U123"/>
  <c r="J81" i="11"/>
  <c r="J83" s="1"/>
  <c r="G16" i="6"/>
  <c r="H58" i="39"/>
  <c r="H57"/>
  <c r="H55"/>
  <c r="H56"/>
  <c r="D8" i="9"/>
  <c r="D7"/>
  <c r="C7" i="44"/>
  <c r="D9" i="6"/>
  <c r="M48" i="11"/>
  <c r="N46"/>
  <c r="O59"/>
  <c r="O60"/>
  <c r="O62"/>
  <c r="M6" i="1"/>
  <c r="L9"/>
  <c r="L8"/>
  <c r="Y28"/>
  <c r="H74" i="39"/>
  <c r="H72"/>
  <c r="H73"/>
  <c r="H71"/>
  <c r="H75" s="1"/>
  <c r="J42" i="1"/>
  <c r="I44"/>
  <c r="K5" i="10"/>
  <c r="P71" i="52"/>
  <c r="C22" i="9" s="1"/>
  <c r="C18" i="17"/>
  <c r="I18" s="1"/>
  <c r="O18" s="1"/>
  <c r="U18" s="1"/>
  <c r="AA18" s="1"/>
  <c r="AG18" s="1"/>
  <c r="AM18" s="1"/>
  <c r="AS18" s="1"/>
  <c r="G56" i="1"/>
  <c r="G15" i="6"/>
  <c r="P26" i="11"/>
  <c r="Q26" s="1"/>
  <c r="O28"/>
  <c r="L86"/>
  <c r="K88"/>
  <c r="N21" i="1"/>
  <c r="M23"/>
  <c r="M24" s="1"/>
  <c r="O21"/>
  <c r="D6" i="39"/>
  <c r="F111" i="11"/>
  <c r="D10" i="6" s="1"/>
  <c r="G27" i="10"/>
  <c r="F34"/>
  <c r="F18" i="6" s="1"/>
  <c r="G10" i="11"/>
  <c r="G9"/>
  <c r="G11" s="1"/>
  <c r="G13" s="1"/>
  <c r="G12"/>
  <c r="E6" i="39" s="1"/>
  <c r="L49" i="11"/>
  <c r="L52"/>
  <c r="J38" i="39" s="1"/>
  <c r="L50" i="11"/>
  <c r="S20" i="1"/>
  <c r="R22"/>
  <c r="S56" i="11"/>
  <c r="P58"/>
  <c r="J52" i="1"/>
  <c r="K41"/>
  <c r="J46"/>
  <c r="K30"/>
  <c r="K29"/>
  <c r="L27"/>
  <c r="AO24" i="6"/>
  <c r="AL24"/>
  <c r="AM24" s="1"/>
  <c r="AN24" s="1"/>
  <c r="AQ24" s="1"/>
  <c r="AF23" i="10"/>
  <c r="AG23" s="1"/>
  <c r="AH23" s="1"/>
  <c r="AK23" s="1"/>
  <c r="AI23"/>
  <c r="AF29"/>
  <c r="AG29" s="1"/>
  <c r="AH29" s="1"/>
  <c r="AK29" s="1"/>
  <c r="Q111" i="53"/>
  <c r="S49"/>
  <c r="I23" i="9" s="1"/>
  <c r="M111" i="53"/>
  <c r="P111" s="1"/>
  <c r="S111" s="1"/>
  <c r="V111" s="1"/>
  <c r="M49"/>
  <c r="C23" i="9" s="1"/>
  <c r="AL26" i="6"/>
  <c r="AM26" s="1"/>
  <c r="AN26" s="1"/>
  <c r="AQ26" s="1"/>
  <c r="J72" i="11"/>
  <c r="H54" i="39" s="1"/>
  <c r="J69" i="11"/>
  <c r="J70"/>
  <c r="AL25" i="6"/>
  <c r="AM25" s="1"/>
  <c r="AN25" s="1"/>
  <c r="AQ25" s="1"/>
  <c r="AL31" i="10"/>
  <c r="AM31" s="1"/>
  <c r="AN31" s="1"/>
  <c r="AQ31" s="1"/>
  <c r="AF20"/>
  <c r="AG20" s="1"/>
  <c r="AH20" s="1"/>
  <c r="AK20" s="1"/>
  <c r="AI20"/>
  <c r="I12" i="11"/>
  <c r="G6" i="39" s="1"/>
  <c r="I10" i="11"/>
  <c r="I11"/>
  <c r="I13" s="1"/>
  <c r="I9"/>
  <c r="AK71" i="52"/>
  <c r="Z22" i="9" s="1"/>
  <c r="BM71" i="52"/>
  <c r="L27" i="39"/>
  <c r="AO19" i="6"/>
  <c r="C19" i="17"/>
  <c r="I19" s="1"/>
  <c r="O19" s="1"/>
  <c r="U19" s="1"/>
  <c r="AA19" s="1"/>
  <c r="AG19" s="1"/>
  <c r="AM19" s="1"/>
  <c r="AS19" s="1"/>
  <c r="Q116" i="53"/>
  <c r="P116"/>
  <c r="S116" s="1"/>
  <c r="V116" s="1"/>
  <c r="U125"/>
  <c r="H51" i="39"/>
  <c r="I35"/>
  <c r="BR71" i="52"/>
  <c r="AW71"/>
  <c r="AR71"/>
  <c r="BL71"/>
  <c r="AQ71"/>
  <c r="AF22" i="9" s="1"/>
  <c r="AF71" i="52"/>
  <c r="U22" i="9" s="1"/>
  <c r="BP71" i="52"/>
  <c r="AB71"/>
  <c r="Q22" i="9" s="1"/>
  <c r="BF71" i="52"/>
  <c r="X71"/>
  <c r="K22" i="9" s="1"/>
  <c r="W71" i="52"/>
  <c r="J22" i="9" s="1"/>
  <c r="BH71" i="52"/>
  <c r="AL71"/>
  <c r="AA22" i="9" s="1"/>
  <c r="BO71" i="52"/>
  <c r="BC71"/>
  <c r="AL22" i="9" s="1"/>
  <c r="V71" i="52"/>
  <c r="I22" i="9" s="1"/>
  <c r="Z71" i="52"/>
  <c r="M22" i="9" s="1"/>
  <c r="BK71" i="52"/>
  <c r="AO71"/>
  <c r="AA71"/>
  <c r="N22" i="9" s="1"/>
  <c r="BG17" i="52"/>
  <c r="AX17"/>
  <c r="BR17"/>
  <c r="S17"/>
  <c r="BH17"/>
  <c r="BT17"/>
  <c r="BT65" s="1"/>
  <c r="BN17"/>
  <c r="R17"/>
  <c r="AT17"/>
  <c r="AT65" s="1"/>
  <c r="AE17"/>
  <c r="BM17"/>
  <c r="AD17"/>
  <c r="N49" i="53"/>
  <c r="D23" i="9" s="1"/>
  <c r="AF23"/>
  <c r="Q58" i="11"/>
  <c r="AO29" i="6"/>
  <c r="J61" i="11"/>
  <c r="J63" s="1"/>
  <c r="AC8" i="10"/>
  <c r="H16" i="1"/>
  <c r="H53"/>
  <c r="I13"/>
  <c r="H15"/>
  <c r="H17"/>
  <c r="AF9" i="10"/>
  <c r="AG9" s="1"/>
  <c r="AH9" s="1"/>
  <c r="AK9" s="1"/>
  <c r="F13" i="11"/>
  <c r="F112" s="1"/>
  <c r="F110"/>
  <c r="I112" i="53"/>
  <c r="BP84"/>
  <c r="BP102" s="1"/>
  <c r="BS84"/>
  <c r="BS102" s="1"/>
  <c r="BQ84"/>
  <c r="BQ102" s="1"/>
  <c r="BK84"/>
  <c r="BK102" s="1"/>
  <c r="AI84"/>
  <c r="AI102" s="1"/>
  <c r="AA12" i="9" s="1"/>
  <c r="AJ84" i="53"/>
  <c r="AJ102" s="1"/>
  <c r="AB12" i="9" s="1"/>
  <c r="BC84" i="53"/>
  <c r="BC102" s="1"/>
  <c r="BI84"/>
  <c r="BI102" s="1"/>
  <c r="Z84"/>
  <c r="Z102" s="1"/>
  <c r="R12" i="9" s="1"/>
  <c r="P84" i="53"/>
  <c r="P102" s="1"/>
  <c r="F12" i="9" s="1"/>
  <c r="BL84" i="53"/>
  <c r="BL102" s="1"/>
  <c r="W84"/>
  <c r="W102" s="1"/>
  <c r="M12" i="9" s="1"/>
  <c r="AS84" i="53"/>
  <c r="AS102" s="1"/>
  <c r="R84"/>
  <c r="R102" s="1"/>
  <c r="H12" i="9" s="1"/>
  <c r="BN84" i="53"/>
  <c r="BN102" s="1"/>
  <c r="BD84"/>
  <c r="BD102" s="1"/>
  <c r="AQ84"/>
  <c r="AQ102" s="1"/>
  <c r="U84"/>
  <c r="U102" s="1"/>
  <c r="K12" i="9" s="1"/>
  <c r="BE84" i="53"/>
  <c r="BE102" s="1"/>
  <c r="BB84"/>
  <c r="BB102" s="1"/>
  <c r="AR84"/>
  <c r="AR102" s="1"/>
  <c r="BJ84"/>
  <c r="BJ102" s="1"/>
  <c r="BG84"/>
  <c r="BG102" s="1"/>
  <c r="AZ84"/>
  <c r="AZ102" s="1"/>
  <c r="T84"/>
  <c r="T102" s="1"/>
  <c r="J12" i="9" s="1"/>
  <c r="AD84" i="53"/>
  <c r="AD102" s="1"/>
  <c r="V12" i="9" s="1"/>
  <c r="AA84" i="53"/>
  <c r="AA102" s="1"/>
  <c r="S12" i="9" s="1"/>
  <c r="AC84" i="53"/>
  <c r="AC102" s="1"/>
  <c r="U12" i="9" s="1"/>
  <c r="BM84" i="53"/>
  <c r="BM102" s="1"/>
  <c r="BF84"/>
  <c r="BF102" s="1"/>
  <c r="AV84"/>
  <c r="AV102" s="1"/>
  <c r="AY84"/>
  <c r="AY102" s="1"/>
  <c r="M84"/>
  <c r="M102" s="1"/>
  <c r="C12" i="9" s="1"/>
  <c r="AW84" i="53"/>
  <c r="AW102" s="1"/>
  <c r="AX84"/>
  <c r="AX102" s="1"/>
  <c r="AN84"/>
  <c r="AN102" s="1"/>
  <c r="BO84"/>
  <c r="BO102" s="1"/>
  <c r="AE84"/>
  <c r="AE102" s="1"/>
  <c r="W12" i="9" s="1"/>
  <c r="Y84" i="53"/>
  <c r="Y102" s="1"/>
  <c r="Q12" i="9" s="1"/>
  <c r="AL84" i="53"/>
  <c r="AL102" s="1"/>
  <c r="AB84"/>
  <c r="AB102" s="1"/>
  <c r="T12" i="9" s="1"/>
  <c r="AK84" i="53"/>
  <c r="AK102" s="1"/>
  <c r="AU84"/>
  <c r="AU102" s="1"/>
  <c r="AF84"/>
  <c r="AF102" s="1"/>
  <c r="X12" i="9" s="1"/>
  <c r="Q84" i="53"/>
  <c r="Q102" s="1"/>
  <c r="G12" i="9" s="1"/>
  <c r="BT84" i="53"/>
  <c r="BT102" s="1"/>
  <c r="V84"/>
  <c r="V102" s="1"/>
  <c r="L12" i="9" s="1"/>
  <c r="AT84" i="53"/>
  <c r="AT102" s="1"/>
  <c r="AG84"/>
  <c r="AG102" s="1"/>
  <c r="Y12" i="9" s="1"/>
  <c r="AH84" i="53"/>
  <c r="AH102" s="1"/>
  <c r="Z12" i="9" s="1"/>
  <c r="AM84" i="53"/>
  <c r="AM102" s="1"/>
  <c r="BR84"/>
  <c r="BR102" s="1"/>
  <c r="AP84"/>
  <c r="AP102" s="1"/>
  <c r="X84"/>
  <c r="X102" s="1"/>
  <c r="N12" i="9" s="1"/>
  <c r="N84" i="53"/>
  <c r="N102" s="1"/>
  <c r="D12" i="9" s="1"/>
  <c r="S84" i="53"/>
  <c r="S102" s="1"/>
  <c r="I12" i="9" s="1"/>
  <c r="O84" i="53"/>
  <c r="O102" s="1"/>
  <c r="E12" i="9" s="1"/>
  <c r="BH84" i="53"/>
  <c r="BH102" s="1"/>
  <c r="AO84"/>
  <c r="AO102" s="1"/>
  <c r="BA84"/>
  <c r="BA102" s="1"/>
  <c r="AO27" i="6"/>
  <c r="AL27"/>
  <c r="AM27" s="1"/>
  <c r="AN27" s="1"/>
  <c r="AQ27" s="1"/>
  <c r="N40" i="11"/>
  <c r="N42"/>
  <c r="L30" i="39" s="1"/>
  <c r="N39" i="11"/>
  <c r="N41" s="1"/>
  <c r="AF7" i="10"/>
  <c r="AG7" s="1"/>
  <c r="AH7" s="1"/>
  <c r="AK7" s="1"/>
  <c r="AI7"/>
  <c r="H9" i="11"/>
  <c r="H12"/>
  <c r="F6" i="39" s="1"/>
  <c r="H10" i="11"/>
  <c r="N29"/>
  <c r="N31" s="1"/>
  <c r="N33" s="1"/>
  <c r="N30"/>
  <c r="N32"/>
  <c r="J92"/>
  <c r="H70" i="39" s="1"/>
  <c r="J89" i="11"/>
  <c r="J91"/>
  <c r="J93" s="1"/>
  <c r="J90"/>
  <c r="J19" i="10"/>
  <c r="K19" s="1"/>
  <c r="L19" s="1"/>
  <c r="M19" s="1"/>
  <c r="N19" s="1"/>
  <c r="O19"/>
  <c r="AF26"/>
  <c r="AG26" s="1"/>
  <c r="AH26" s="1"/>
  <c r="AK26" s="1"/>
  <c r="AI26"/>
  <c r="R110" i="53"/>
  <c r="S110"/>
  <c r="H47" i="1"/>
  <c r="H45"/>
  <c r="AF15" i="10"/>
  <c r="AG15" s="1"/>
  <c r="AH15" s="1"/>
  <c r="AK15" s="1"/>
  <c r="AI15"/>
  <c r="P49" i="53"/>
  <c r="F23" i="9" s="1"/>
  <c r="N111" i="53"/>
  <c r="V49"/>
  <c r="L23" i="9" s="1"/>
  <c r="T111" i="53"/>
  <c r="BB57"/>
  <c r="BB75" s="1"/>
  <c r="BJ57"/>
  <c r="BJ75" s="1"/>
  <c r="Y57"/>
  <c r="Y75" s="1"/>
  <c r="Q30" i="6" s="1"/>
  <c r="O57" i="53"/>
  <c r="CC57"/>
  <c r="CC75" s="1"/>
  <c r="AS57"/>
  <c r="AS75" s="1"/>
  <c r="AW57"/>
  <c r="AW75" s="1"/>
  <c r="BQ57"/>
  <c r="BQ75" s="1"/>
  <c r="BS57"/>
  <c r="BS75" s="1"/>
  <c r="W57"/>
  <c r="W75" s="1"/>
  <c r="M30" i="6" s="1"/>
  <c r="AH57" i="53"/>
  <c r="AH75" s="1"/>
  <c r="Z30" i="6" s="1"/>
  <c r="AK57" i="53"/>
  <c r="AK75" s="1"/>
  <c r="BU57"/>
  <c r="BU75" s="1"/>
  <c r="AG57"/>
  <c r="AG75" s="1"/>
  <c r="Y30" i="6" s="1"/>
  <c r="BR57" i="53"/>
  <c r="BR75" s="1"/>
  <c r="AJ57"/>
  <c r="AJ75" s="1"/>
  <c r="AB30" i="6" s="1"/>
  <c r="BV57" i="53"/>
  <c r="BV75" s="1"/>
  <c r="S57"/>
  <c r="S75" s="1"/>
  <c r="I30" i="6" s="1"/>
  <c r="CE57" i="53"/>
  <c r="CE75" s="1"/>
  <c r="BX57"/>
  <c r="BX75" s="1"/>
  <c r="BP57"/>
  <c r="BP75" s="1"/>
  <c r="X57"/>
  <c r="X75" s="1"/>
  <c r="N30" i="6" s="1"/>
  <c r="AE57" i="53"/>
  <c r="AE75" s="1"/>
  <c r="W30" i="6" s="1"/>
  <c r="Z57" i="53"/>
  <c r="Z75" s="1"/>
  <c r="R30" i="6" s="1"/>
  <c r="AU57" i="53"/>
  <c r="AU75" s="1"/>
  <c r="R57"/>
  <c r="R75" s="1"/>
  <c r="H30" i="6" s="1"/>
  <c r="Q57" i="53"/>
  <c r="Q75" s="1"/>
  <c r="G30" i="6" s="1"/>
  <c r="AC57" i="53"/>
  <c r="AC75" s="1"/>
  <c r="U30" i="6" s="1"/>
  <c r="AR57" i="53"/>
  <c r="AR75" s="1"/>
  <c r="BA57"/>
  <c r="BA75" s="1"/>
  <c r="BO57"/>
  <c r="BO75" s="1"/>
  <c r="BZ57"/>
  <c r="BZ75" s="1"/>
  <c r="AI57"/>
  <c r="AI75" s="1"/>
  <c r="AA30" i="6" s="1"/>
  <c r="AM57" i="53"/>
  <c r="AM75" s="1"/>
  <c r="BD57"/>
  <c r="BD75" s="1"/>
  <c r="BF57"/>
  <c r="BF75" s="1"/>
  <c r="AT57"/>
  <c r="AT75" s="1"/>
  <c r="AL57"/>
  <c r="AL75" s="1"/>
  <c r="V57"/>
  <c r="V75" s="1"/>
  <c r="L30" i="6" s="1"/>
  <c r="AZ57" i="53"/>
  <c r="AZ75" s="1"/>
  <c r="AV57"/>
  <c r="AV75" s="1"/>
  <c r="BN57"/>
  <c r="BN75" s="1"/>
  <c r="BK57"/>
  <c r="BK75" s="1"/>
  <c r="AB57"/>
  <c r="AB75" s="1"/>
  <c r="T30" i="6" s="1"/>
  <c r="CF57" i="53"/>
  <c r="CF75" s="1"/>
  <c r="BL57"/>
  <c r="BL75" s="1"/>
  <c r="CD57"/>
  <c r="CD75" s="1"/>
  <c r="BW57"/>
  <c r="BW75" s="1"/>
  <c r="BE57"/>
  <c r="BE75" s="1"/>
  <c r="BI57"/>
  <c r="BY57"/>
  <c r="BY75" s="1"/>
  <c r="AD57"/>
  <c r="AD75" s="1"/>
  <c r="V30" i="6" s="1"/>
  <c r="U57" i="53"/>
  <c r="U75" s="1"/>
  <c r="K30" i="6" s="1"/>
  <c r="AP57" i="53"/>
  <c r="AP75" s="1"/>
  <c r="AA57"/>
  <c r="AA75" s="1"/>
  <c r="S30" i="6" s="1"/>
  <c r="CB57" i="53"/>
  <c r="CB75" s="1"/>
  <c r="BM57"/>
  <c r="BM75" s="1"/>
  <c r="AN57"/>
  <c r="AN75" s="1"/>
  <c r="T57"/>
  <c r="T75" s="1"/>
  <c r="J30" i="6" s="1"/>
  <c r="AY57" i="53"/>
  <c r="AY75" s="1"/>
  <c r="CA57"/>
  <c r="CA75" s="1"/>
  <c r="BG57"/>
  <c r="BG75" s="1"/>
  <c r="BH57"/>
  <c r="BH75" s="1"/>
  <c r="AF57"/>
  <c r="AF75" s="1"/>
  <c r="X30" i="6" s="1"/>
  <c r="P57" i="53"/>
  <c r="P75" s="1"/>
  <c r="F30" i="6" s="1"/>
  <c r="BT57" i="53"/>
  <c r="BT75" s="1"/>
  <c r="AO57"/>
  <c r="AO75" s="1"/>
  <c r="BC57"/>
  <c r="BC75" s="1"/>
  <c r="AQ57"/>
  <c r="AQ75" s="1"/>
  <c r="AX57"/>
  <c r="AX75" s="1"/>
  <c r="I47" i="39"/>
  <c r="I50"/>
  <c r="I48"/>
  <c r="I49"/>
  <c r="L66" i="11"/>
  <c r="K68"/>
  <c r="O38"/>
  <c r="P36"/>
  <c r="J34" i="1"/>
  <c r="I37"/>
  <c r="I51"/>
  <c r="I36"/>
  <c r="AF8" i="10"/>
  <c r="AG8" s="1"/>
  <c r="AH8" s="1"/>
  <c r="AK8" s="1"/>
  <c r="AI8"/>
  <c r="S35" i="1"/>
  <c r="K7" i="11"/>
  <c r="J8"/>
  <c r="AE71" i="52"/>
  <c r="T22" i="9" s="1"/>
  <c r="BT71" i="52"/>
  <c r="AM23" i="9"/>
  <c r="AQ23"/>
  <c r="R125" i="53"/>
  <c r="H54" i="1"/>
  <c r="BU65" i="52"/>
  <c r="AG13" i="9"/>
  <c r="L51" i="39"/>
  <c r="L24" i="1"/>
  <c r="X125" i="53"/>
  <c r="R127"/>
  <c r="AO26" i="9"/>
  <c r="AO32" i="6"/>
  <c r="G17" i="1"/>
  <c r="AC9" i="10"/>
  <c r="AA125" i="53"/>
  <c r="AO23" i="6"/>
  <c r="Q56" i="11"/>
  <c r="K10" i="1"/>
  <c r="I91" i="11"/>
  <c r="I93" s="1"/>
  <c r="AY71" i="52"/>
  <c r="AJ71"/>
  <c r="Y22" i="9" s="1"/>
  <c r="Y71" i="52"/>
  <c r="L22" i="9" s="1"/>
  <c r="AG71" i="52"/>
  <c r="V22" i="9" s="1"/>
  <c r="AZ71" i="52"/>
  <c r="AK22" i="9" s="1"/>
  <c r="AU71" i="52"/>
  <c r="S71"/>
  <c r="F22" i="9" s="1"/>
  <c r="AH71" i="52"/>
  <c r="W22" i="9" s="1"/>
  <c r="BQ71" i="52"/>
  <c r="BJ71"/>
  <c r="AN22" i="9" s="1"/>
  <c r="BV71" i="52"/>
  <c r="T71"/>
  <c r="G22" i="9" s="1"/>
  <c r="U71" i="52"/>
  <c r="H22" i="9" s="1"/>
  <c r="AI71" i="52"/>
  <c r="X22" i="9" s="1"/>
  <c r="BN71" i="52"/>
  <c r="BW71"/>
  <c r="AX71"/>
  <c r="BA71"/>
  <c r="AD71"/>
  <c r="S22" i="9" s="1"/>
  <c r="AT71" i="52"/>
  <c r="AG22" i="9" s="1"/>
  <c r="AP71" i="52"/>
  <c r="AE22" i="9" s="1"/>
  <c r="R49" i="53"/>
  <c r="H23" i="9" s="1"/>
  <c r="AO23"/>
  <c r="AC23"/>
  <c r="AH23"/>
  <c r="AI27" i="6"/>
  <c r="AO10" i="10"/>
  <c r="H51" i="1"/>
  <c r="AC7" i="10"/>
  <c r="L43" i="11"/>
  <c r="K50" i="39"/>
  <c r="K49"/>
  <c r="K48"/>
  <c r="K47"/>
  <c r="X127" i="53"/>
  <c r="Y127"/>
  <c r="J66" i="39"/>
  <c r="J65"/>
  <c r="J64"/>
  <c r="J63"/>
  <c r="V113" i="53"/>
  <c r="U113"/>
  <c r="K41" i="39"/>
  <c r="K42"/>
  <c r="K39"/>
  <c r="K40"/>
  <c r="Y118" i="53"/>
  <c r="X118"/>
  <c r="V120"/>
  <c r="U120"/>
  <c r="AD129"/>
  <c r="AE129"/>
  <c r="T3" i="1"/>
  <c r="F3" i="39"/>
  <c r="T3" s="1"/>
  <c r="V3" i="11"/>
  <c r="F3" i="9"/>
  <c r="F3" i="10"/>
  <c r="F3" i="6"/>
  <c r="B9" i="44"/>
  <c r="B24" s="1"/>
  <c r="T3" i="9"/>
  <c r="F3" i="1"/>
  <c r="E6" i="6"/>
  <c r="G109" i="11"/>
  <c r="BN65" i="52"/>
  <c r="S65"/>
  <c r="F22" i="6" s="1"/>
  <c r="F33" s="1"/>
  <c r="F20" i="9" s="1"/>
  <c r="AC65" i="52"/>
  <c r="R22" i="6" s="1"/>
  <c r="BH65" i="52"/>
  <c r="AA65"/>
  <c r="N22" i="6" s="1"/>
  <c r="T65" i="52"/>
  <c r="G22" i="6" s="1"/>
  <c r="AQ65" i="52"/>
  <c r="X65"/>
  <c r="K22" i="6" s="1"/>
  <c r="Q65" i="52"/>
  <c r="D22" i="6" s="1"/>
  <c r="D33" s="1"/>
  <c r="D20" i="9" s="1"/>
  <c r="AF65" i="52"/>
  <c r="U22" i="6" s="1"/>
  <c r="AI65" i="52"/>
  <c r="X22" i="6" s="1"/>
  <c r="W65" i="52"/>
  <c r="J22" i="6" s="1"/>
  <c r="AJ65" i="52"/>
  <c r="Y22" i="6" s="1"/>
  <c r="AX65" i="52"/>
  <c r="P65"/>
  <c r="C22" i="6" s="1"/>
  <c r="U65" i="52"/>
  <c r="H22" i="6" s="1"/>
  <c r="BO65" i="52"/>
  <c r="BB65"/>
  <c r="AD122" i="53"/>
  <c r="AE122"/>
  <c r="I98" i="11"/>
  <c r="J96"/>
  <c r="I106"/>
  <c r="J68" i="18"/>
  <c r="I67"/>
  <c r="I69"/>
  <c r="AG125" i="53"/>
  <c r="AH125"/>
  <c r="AJ125" s="1"/>
  <c r="D19" i="9"/>
  <c r="K18" i="11"/>
  <c r="L16"/>
  <c r="T14" i="1"/>
  <c r="AD119" i="53"/>
  <c r="AE119"/>
  <c r="AE7" i="1"/>
  <c r="I23" i="11"/>
  <c r="G108"/>
  <c r="AN13" i="9"/>
  <c r="H35" i="39"/>
  <c r="AF13" i="9"/>
  <c r="AG65" i="52"/>
  <c r="V22" i="6" s="1"/>
  <c r="AN65" i="52"/>
  <c r="BF65"/>
  <c r="BQ65"/>
  <c r="AZ65"/>
  <c r="AL65"/>
  <c r="AA22" i="6" s="1"/>
  <c r="AH65" i="52"/>
  <c r="W22" i="6" s="1"/>
  <c r="BS65" i="52"/>
  <c r="Z65"/>
  <c r="M22" i="6" s="1"/>
  <c r="AB65" i="52"/>
  <c r="Q22" i="6" s="1"/>
  <c r="BE65" i="52"/>
  <c r="AE65"/>
  <c r="T22" i="6" s="1"/>
  <c r="BM65" i="52"/>
  <c r="BD65"/>
  <c r="BI65"/>
  <c r="BK65"/>
  <c r="AR65"/>
  <c r="BG65"/>
  <c r="Y65"/>
  <c r="L22" i="6" s="1"/>
  <c r="AA115" i="53"/>
  <c r="AB115"/>
  <c r="H3" i="39"/>
  <c r="V3" s="1"/>
  <c r="H3" i="1"/>
  <c r="X3" i="11"/>
  <c r="H3" i="9"/>
  <c r="H3" i="10"/>
  <c r="V3" i="9"/>
  <c r="V3" i="1"/>
  <c r="B11" i="44"/>
  <c r="B26" s="1"/>
  <c r="H3" i="6"/>
  <c r="J24" i="39"/>
  <c r="J25"/>
  <c r="J26"/>
  <c r="J23"/>
  <c r="L63" i="11"/>
  <c r="C39" i="17"/>
  <c r="O13" i="9"/>
  <c r="AB126" i="53"/>
  <c r="AA126"/>
  <c r="H99" i="11"/>
  <c r="H108" s="1"/>
  <c r="F7" i="6" s="1"/>
  <c r="H102" i="11"/>
  <c r="H100"/>
  <c r="H107"/>
  <c r="F6" i="6" s="1"/>
  <c r="AA121" i="53"/>
  <c r="AB121"/>
  <c r="K3" i="11"/>
  <c r="H70" i="18"/>
  <c r="I7" s="1"/>
  <c r="J20" i="11"/>
  <c r="J19"/>
  <c r="J21" s="1"/>
  <c r="J22"/>
  <c r="H14" i="39" s="1"/>
  <c r="S6" i="11"/>
  <c r="G3" i="6"/>
  <c r="U3" i="1"/>
  <c r="B10" i="44"/>
  <c r="B25" s="1"/>
  <c r="G3" i="9"/>
  <c r="G3" i="10"/>
  <c r="G3" i="39"/>
  <c r="U3" s="1"/>
  <c r="U3" i="9"/>
  <c r="G3" i="1"/>
  <c r="W3" i="11"/>
  <c r="AA128" i="53"/>
  <c r="AB128"/>
  <c r="G14" i="39"/>
  <c r="E78"/>
  <c r="G111" i="11"/>
  <c r="AK13" i="9"/>
  <c r="AQ13"/>
  <c r="AU65" i="52"/>
  <c r="R65"/>
  <c r="E22" i="6" s="1"/>
  <c r="AW65" i="52"/>
  <c r="AV65"/>
  <c r="AO65"/>
  <c r="BJ65"/>
  <c r="BA65"/>
  <c r="AM65"/>
  <c r="AB22" i="6" s="1"/>
  <c r="BW65" i="52"/>
  <c r="BV65"/>
  <c r="BC65"/>
  <c r="AD65"/>
  <c r="S22" i="6" s="1"/>
  <c r="AK65" i="52"/>
  <c r="Z22" i="6" s="1"/>
  <c r="AY65" i="52"/>
  <c r="AS65"/>
  <c r="AP65"/>
  <c r="BL65"/>
  <c r="BR65"/>
  <c r="V65"/>
  <c r="I22" i="6" s="1"/>
  <c r="BP65" i="52"/>
  <c r="AE13" i="9"/>
  <c r="AI13" s="1"/>
  <c r="AM13"/>
  <c r="G101" i="11"/>
  <c r="Y124" i="53" l="1"/>
  <c r="AB124" s="1"/>
  <c r="X124"/>
  <c r="L79" i="11"/>
  <c r="L81"/>
  <c r="L83" s="1"/>
  <c r="L80"/>
  <c r="L82"/>
  <c r="J62" i="39" s="1"/>
  <c r="U124" i="53"/>
  <c r="S117"/>
  <c r="K81" i="11"/>
  <c r="K83" s="1"/>
  <c r="I67" i="39"/>
  <c r="R113" i="53"/>
  <c r="M78" i="11"/>
  <c r="N76"/>
  <c r="Y114" i="53"/>
  <c r="X114"/>
  <c r="AL30" i="6"/>
  <c r="O23" i="9"/>
  <c r="L51" i="11"/>
  <c r="L53" s="1"/>
  <c r="L10" i="1"/>
  <c r="AG23" i="9"/>
  <c r="AI23" s="1"/>
  <c r="AA124" i="53"/>
  <c r="AA123"/>
  <c r="AB123"/>
  <c r="J23" i="11"/>
  <c r="AM30" i="6"/>
  <c r="H11" i="11"/>
  <c r="H13" s="1"/>
  <c r="AK12" i="9"/>
  <c r="J71" i="11"/>
  <c r="J73" s="1"/>
  <c r="D11" i="6"/>
  <c r="R124" i="53"/>
  <c r="J10" i="11"/>
  <c r="J9"/>
  <c r="J12"/>
  <c r="H6" i="39" s="1"/>
  <c r="T35" i="1"/>
  <c r="O39" i="11"/>
  <c r="O40"/>
  <c r="O42"/>
  <c r="M30" i="39" s="1"/>
  <c r="BI75" i="53"/>
  <c r="AQ30" i="6" s="1"/>
  <c r="AF112" i="53"/>
  <c r="H55" i="1"/>
  <c r="M31" i="39"/>
  <c r="M32"/>
  <c r="M33"/>
  <c r="M34"/>
  <c r="H14" i="6"/>
  <c r="H56" i="1"/>
  <c r="Y116" i="53"/>
  <c r="X116"/>
  <c r="H15" i="6"/>
  <c r="L7" i="11"/>
  <c r="K8"/>
  <c r="K34" i="1"/>
  <c r="J37"/>
  <c r="J38" s="1"/>
  <c r="J36"/>
  <c r="K69" i="11"/>
  <c r="K70"/>
  <c r="K72"/>
  <c r="I54" i="39" s="1"/>
  <c r="M112" i="53"/>
  <c r="P112" s="1"/>
  <c r="S112" s="1"/>
  <c r="V112" s="1"/>
  <c r="Y112" s="1"/>
  <c r="AB112" s="1"/>
  <c r="AE112" s="1"/>
  <c r="AH112" s="1"/>
  <c r="O75"/>
  <c r="E30" i="6" s="1"/>
  <c r="O30" s="1"/>
  <c r="O111" i="53"/>
  <c r="AL15" i="10"/>
  <c r="AM15" s="1"/>
  <c r="AN15" s="1"/>
  <c r="AQ15" s="1"/>
  <c r="L22" i="39"/>
  <c r="G8"/>
  <c r="G7"/>
  <c r="G9"/>
  <c r="G10"/>
  <c r="AL7" i="10"/>
  <c r="AM7" s="1"/>
  <c r="AN7" s="1"/>
  <c r="AQ7" s="1"/>
  <c r="AL20"/>
  <c r="AM20" s="1"/>
  <c r="AN20" s="1"/>
  <c r="AQ20" s="1"/>
  <c r="AO20"/>
  <c r="X111" i="53"/>
  <c r="Y111"/>
  <c r="AO23" i="10"/>
  <c r="AL23"/>
  <c r="AM23" s="1"/>
  <c r="AN23" s="1"/>
  <c r="AQ23" s="1"/>
  <c r="L30" i="1"/>
  <c r="M27"/>
  <c r="L29"/>
  <c r="S58" i="11"/>
  <c r="T56"/>
  <c r="F9" i="39"/>
  <c r="F7"/>
  <c r="F8"/>
  <c r="F10"/>
  <c r="H27" i="10"/>
  <c r="G34"/>
  <c r="G18" i="6" s="1"/>
  <c r="Q21" i="1"/>
  <c r="N23"/>
  <c r="N24" s="1"/>
  <c r="O24" s="1"/>
  <c r="I45"/>
  <c r="I47"/>
  <c r="N48" i="11"/>
  <c r="O46"/>
  <c r="I51" i="39"/>
  <c r="AM12" i="9"/>
  <c r="Z112" i="53"/>
  <c r="AH22" i="9"/>
  <c r="AI22" s="1"/>
  <c r="H109" i="11"/>
  <c r="F8" i="6" s="1"/>
  <c r="AC112" i="53"/>
  <c r="D34" i="6"/>
  <c r="AL22"/>
  <c r="E33"/>
  <c r="E20" i="9" s="1"/>
  <c r="W112" i="53"/>
  <c r="AF30" i="6"/>
  <c r="AH30"/>
  <c r="AK30"/>
  <c r="AH12" i="9"/>
  <c r="AE12"/>
  <c r="AC12"/>
  <c r="AF12"/>
  <c r="O12"/>
  <c r="AN12"/>
  <c r="AL12"/>
  <c r="AI9" i="10"/>
  <c r="AQ22" i="9"/>
  <c r="R116" i="53"/>
  <c r="O23" i="1"/>
  <c r="AO25" i="6"/>
  <c r="AO26"/>
  <c r="AI29" i="10"/>
  <c r="O61" i="11"/>
  <c r="H59" i="39"/>
  <c r="Q112" i="53"/>
  <c r="I56" i="39"/>
  <c r="I57"/>
  <c r="I55"/>
  <c r="I58"/>
  <c r="R111" i="53"/>
  <c r="Q130"/>
  <c r="I28" i="17" s="1"/>
  <c r="K46" i="1"/>
  <c r="L41"/>
  <c r="K52"/>
  <c r="P59" i="11"/>
  <c r="Q59" s="1"/>
  <c r="P60"/>
  <c r="Q60" s="1"/>
  <c r="P62"/>
  <c r="N46" i="39" s="1"/>
  <c r="S22" i="1"/>
  <c r="T20"/>
  <c r="E8" i="39"/>
  <c r="E7"/>
  <c r="E10"/>
  <c r="E9"/>
  <c r="M86" i="11"/>
  <c r="L88"/>
  <c r="P28"/>
  <c r="S26"/>
  <c r="L5" i="10"/>
  <c r="Z28" i="1"/>
  <c r="M46" i="39"/>
  <c r="Q62" i="11"/>
  <c r="U116" i="53"/>
  <c r="O22" i="9"/>
  <c r="N112" i="53"/>
  <c r="O112" s="1"/>
  <c r="AL8" i="10"/>
  <c r="AM8" s="1"/>
  <c r="AN8" s="1"/>
  <c r="AQ8" s="1"/>
  <c r="Q36" i="11"/>
  <c r="P38"/>
  <c r="S36"/>
  <c r="L68"/>
  <c r="M66"/>
  <c r="U111" i="53"/>
  <c r="H48" i="1"/>
  <c r="U110" i="53"/>
  <c r="V110"/>
  <c r="AO26" i="10"/>
  <c r="AL26"/>
  <c r="AM26" s="1"/>
  <c r="AN26" s="1"/>
  <c r="AQ26" s="1"/>
  <c r="I74" i="39"/>
  <c r="I71"/>
  <c r="I72"/>
  <c r="I73"/>
  <c r="AL9" i="10"/>
  <c r="AM9" s="1"/>
  <c r="AN9" s="1"/>
  <c r="AQ9" s="1"/>
  <c r="I15" i="1"/>
  <c r="J13"/>
  <c r="I53"/>
  <c r="I16"/>
  <c r="H8" i="39"/>
  <c r="H7"/>
  <c r="H10"/>
  <c r="H9"/>
  <c r="AL29" i="10"/>
  <c r="AM29" s="1"/>
  <c r="AN29" s="1"/>
  <c r="AQ29" s="1"/>
  <c r="K90" i="11"/>
  <c r="K89"/>
  <c r="K92"/>
  <c r="I70" i="39" s="1"/>
  <c r="O29" i="11"/>
  <c r="O32"/>
  <c r="M22" i="39" s="1"/>
  <c r="O30" i="11"/>
  <c r="J44" i="1"/>
  <c r="K42"/>
  <c r="M9"/>
  <c r="M8"/>
  <c r="N6"/>
  <c r="M10"/>
  <c r="M52" i="11"/>
  <c r="K38" i="39" s="1"/>
  <c r="M49" i="11"/>
  <c r="M50"/>
  <c r="AC22" i="9"/>
  <c r="I38" i="1"/>
  <c r="AG30" i="6"/>
  <c r="AN30"/>
  <c r="AE30"/>
  <c r="AI30" s="1"/>
  <c r="AC30"/>
  <c r="N43" i="11"/>
  <c r="AG12" i="9"/>
  <c r="AQ12"/>
  <c r="AI112" i="53"/>
  <c r="AI130" s="1"/>
  <c r="AS28" i="17" s="1"/>
  <c r="AM22" i="9"/>
  <c r="AO22" s="1"/>
  <c r="AO31" i="10"/>
  <c r="K31" i="1"/>
  <c r="D9" i="9"/>
  <c r="T112" i="53"/>
  <c r="U112" s="1"/>
  <c r="F81" i="39"/>
  <c r="F79"/>
  <c r="F80"/>
  <c r="F82"/>
  <c r="AE128" i="53"/>
  <c r="AD128"/>
  <c r="T6" i="11"/>
  <c r="I39" i="17"/>
  <c r="AH119" i="53"/>
  <c r="AJ119" s="1"/>
  <c r="AG119"/>
  <c r="L3" i="11"/>
  <c r="I70" i="18"/>
  <c r="I8" s="1"/>
  <c r="C21" i="17"/>
  <c r="D22" s="1"/>
  <c r="U21"/>
  <c r="I21"/>
  <c r="J22" s="1"/>
  <c r="C33" i="6"/>
  <c r="O22"/>
  <c r="O21" i="17"/>
  <c r="P22" s="1"/>
  <c r="AB118" i="53"/>
  <c r="AA118"/>
  <c r="K43" i="39"/>
  <c r="Y113" i="53"/>
  <c r="X113"/>
  <c r="AO13" i="9"/>
  <c r="AC22" i="6"/>
  <c r="AE22"/>
  <c r="AF22"/>
  <c r="E10"/>
  <c r="H16" i="39"/>
  <c r="H18"/>
  <c r="H17"/>
  <c r="H15"/>
  <c r="U3" i="6"/>
  <c r="U3" i="10"/>
  <c r="B12" i="44"/>
  <c r="B27" s="1"/>
  <c r="I3" i="9"/>
  <c r="I3" i="39"/>
  <c r="W3" s="1"/>
  <c r="W3" i="1"/>
  <c r="Y3" i="11"/>
  <c r="W3" i="9"/>
  <c r="I3" i="1"/>
  <c r="I3" i="10"/>
  <c r="I3" i="6"/>
  <c r="AE126" i="53"/>
  <c r="AD126"/>
  <c r="V3" i="6"/>
  <c r="V3" i="10"/>
  <c r="AD115" i="53"/>
  <c r="AE115"/>
  <c r="U14" i="1"/>
  <c r="K22" i="11"/>
  <c r="K19"/>
  <c r="K21"/>
  <c r="K23" s="1"/>
  <c r="K20"/>
  <c r="I102"/>
  <c r="I99"/>
  <c r="I108" s="1"/>
  <c r="G7" i="6" s="1"/>
  <c r="I107" i="11"/>
  <c r="G6" i="6" s="1"/>
  <c r="I100" i="11"/>
  <c r="I109" s="1"/>
  <c r="G8" i="6" s="1"/>
  <c r="E8"/>
  <c r="E9" s="1"/>
  <c r="T3"/>
  <c r="T3" i="10"/>
  <c r="J67" i="39"/>
  <c r="K51"/>
  <c r="AQ22" i="6"/>
  <c r="H101" i="11"/>
  <c r="F21" i="9"/>
  <c r="AK22" i="6"/>
  <c r="AM22"/>
  <c r="D36"/>
  <c r="D35"/>
  <c r="G103" i="11"/>
  <c r="G110"/>
  <c r="I18" i="39"/>
  <c r="I16"/>
  <c r="I17"/>
  <c r="I15"/>
  <c r="AE121" i="53"/>
  <c r="AD121"/>
  <c r="F8" i="9"/>
  <c r="F9" i="6"/>
  <c r="F7" i="9"/>
  <c r="C9" i="44"/>
  <c r="F78" i="39"/>
  <c r="H111" i="11"/>
  <c r="F10" i="6" s="1"/>
  <c r="J27" i="39"/>
  <c r="E7" i="6"/>
  <c r="AF7" i="1"/>
  <c r="M16" i="11"/>
  <c r="L18"/>
  <c r="D27" i="9"/>
  <c r="J69" i="18"/>
  <c r="K68"/>
  <c r="J67"/>
  <c r="J98" i="11"/>
  <c r="K96"/>
  <c r="J106"/>
  <c r="AG122" i="53"/>
  <c r="AH122"/>
  <c r="AJ122" s="1"/>
  <c r="E7" i="9"/>
  <c r="C11" i="17" s="1"/>
  <c r="E8" i="9"/>
  <c r="C8" i="44"/>
  <c r="AH129" i="53"/>
  <c r="AJ129" s="1"/>
  <c r="AG129"/>
  <c r="X120"/>
  <c r="Y120"/>
  <c r="AA127"/>
  <c r="AB127"/>
  <c r="AH22" i="6"/>
  <c r="AN22"/>
  <c r="AG22"/>
  <c r="O76" i="11" l="1"/>
  <c r="N78"/>
  <c r="AD124" i="53"/>
  <c r="AE124"/>
  <c r="H11" i="39"/>
  <c r="I48" i="1"/>
  <c r="G11" i="39"/>
  <c r="AE123" i="53"/>
  <c r="AD123"/>
  <c r="AB114"/>
  <c r="AA114"/>
  <c r="U117"/>
  <c r="V117"/>
  <c r="O31" i="11"/>
  <c r="J11"/>
  <c r="J13" s="1"/>
  <c r="M82"/>
  <c r="K62" i="39" s="1"/>
  <c r="M79" i="11"/>
  <c r="M81" s="1"/>
  <c r="M83" s="1"/>
  <c r="M80"/>
  <c r="K66" i="39"/>
  <c r="K65"/>
  <c r="K64"/>
  <c r="K63"/>
  <c r="K91" i="11"/>
  <c r="K93" s="1"/>
  <c r="I75" i="39"/>
  <c r="E11"/>
  <c r="E85" s="1"/>
  <c r="P61" i="11"/>
  <c r="P63" s="1"/>
  <c r="AO12" i="9"/>
  <c r="O41" i="11"/>
  <c r="O43" s="1"/>
  <c r="J45" i="1"/>
  <c r="J47"/>
  <c r="O33" i="11"/>
  <c r="I14" i="6"/>
  <c r="S38" i="11"/>
  <c r="T36"/>
  <c r="AA28" i="1"/>
  <c r="T26" i="11"/>
  <c r="S28"/>
  <c r="N86"/>
  <c r="M88"/>
  <c r="M41" i="1"/>
  <c r="L46"/>
  <c r="L52"/>
  <c r="O63" i="11"/>
  <c r="Q63" s="1"/>
  <c r="Q61"/>
  <c r="AC130" i="53"/>
  <c r="AG28" i="17" s="1"/>
  <c r="AD112" i="53"/>
  <c r="N50" i="11"/>
  <c r="N52"/>
  <c r="L38" i="39" s="1"/>
  <c r="N49" i="11"/>
  <c r="U56"/>
  <c r="T58"/>
  <c r="M29" i="1"/>
  <c r="M30"/>
  <c r="N27"/>
  <c r="M25" i="39"/>
  <c r="M23"/>
  <c r="M26"/>
  <c r="M24"/>
  <c r="M7" i="11"/>
  <c r="L8"/>
  <c r="H16" i="6"/>
  <c r="U35" i="1"/>
  <c r="N130" i="53"/>
  <c r="C28" i="17" s="1"/>
  <c r="AJ112" i="53"/>
  <c r="I54" i="1"/>
  <c r="L42" i="39"/>
  <c r="L40"/>
  <c r="L39"/>
  <c r="L41"/>
  <c r="K44" i="1"/>
  <c r="L42"/>
  <c r="N24" i="39"/>
  <c r="N26"/>
  <c r="N23"/>
  <c r="N25"/>
  <c r="J15" i="1"/>
  <c r="J54" s="1"/>
  <c r="J15" i="6" s="1"/>
  <c r="J16" i="1"/>
  <c r="K13"/>
  <c r="J17"/>
  <c r="J53"/>
  <c r="L69" i="11"/>
  <c r="L70"/>
  <c r="L71" s="1"/>
  <c r="L73" s="1"/>
  <c r="L72"/>
  <c r="J54" i="39" s="1"/>
  <c r="M5" i="10"/>
  <c r="L89" i="11"/>
  <c r="L90"/>
  <c r="L92"/>
  <c r="J70" i="39" s="1"/>
  <c r="U20" i="1"/>
  <c r="T22"/>
  <c r="X112" i="53"/>
  <c r="W130"/>
  <c r="U28" i="17" s="1"/>
  <c r="P46" i="11"/>
  <c r="Q46" s="1"/>
  <c r="O48"/>
  <c r="R21" i="1"/>
  <c r="Q23"/>
  <c r="Q24" s="1"/>
  <c r="K10" i="11"/>
  <c r="K9"/>
  <c r="K12"/>
  <c r="M35" i="39"/>
  <c r="O34"/>
  <c r="AF130" i="53"/>
  <c r="AM28" i="17" s="1"/>
  <c r="AG112" i="53"/>
  <c r="N32" i="39"/>
  <c r="O32" s="1"/>
  <c r="N34"/>
  <c r="N31"/>
  <c r="N35" s="1"/>
  <c r="N33"/>
  <c r="O33" s="1"/>
  <c r="I10"/>
  <c r="I7"/>
  <c r="I11" s="1"/>
  <c r="I8"/>
  <c r="I9"/>
  <c r="AO29" i="10"/>
  <c r="U130" i="53"/>
  <c r="O34" i="17" s="1"/>
  <c r="P36" s="1"/>
  <c r="T130" i="53"/>
  <c r="O28" i="17" s="1"/>
  <c r="AI12" i="9"/>
  <c r="AO30" i="6"/>
  <c r="G33"/>
  <c r="G20" i="9" s="1"/>
  <c r="AO7" i="10"/>
  <c r="K71" i="11"/>
  <c r="K73" s="1"/>
  <c r="J51" i="1"/>
  <c r="Q6"/>
  <c r="N9"/>
  <c r="N10" s="1"/>
  <c r="O10" s="1"/>
  <c r="N8"/>
  <c r="O8" s="1"/>
  <c r="J74" i="39"/>
  <c r="J73"/>
  <c r="J71"/>
  <c r="J72"/>
  <c r="Y110" i="53"/>
  <c r="X110"/>
  <c r="N66" i="11"/>
  <c r="M68"/>
  <c r="P42"/>
  <c r="P40"/>
  <c r="Q40" s="1"/>
  <c r="P39"/>
  <c r="N47" i="39"/>
  <c r="N50"/>
  <c r="O50" s="1"/>
  <c r="N49"/>
  <c r="O49" s="1"/>
  <c r="N48"/>
  <c r="O48" s="1"/>
  <c r="O46"/>
  <c r="P32" i="11"/>
  <c r="N22" i="39" s="1"/>
  <c r="P30" i="11"/>
  <c r="Q30" s="1"/>
  <c r="P29"/>
  <c r="Q28"/>
  <c r="Q48" i="39"/>
  <c r="Q49"/>
  <c r="Q50"/>
  <c r="Q47"/>
  <c r="AA112" i="53"/>
  <c r="Z130"/>
  <c r="AA28" i="17" s="1"/>
  <c r="I27" i="10"/>
  <c r="H34"/>
  <c r="H18" i="6" s="1"/>
  <c r="S62" i="11"/>
  <c r="Q46" i="39" s="1"/>
  <c r="S60" i="11"/>
  <c r="S61" s="1"/>
  <c r="S59"/>
  <c r="L31" i="1"/>
  <c r="AA111" i="53"/>
  <c r="AB111"/>
  <c r="J56" i="39"/>
  <c r="J58"/>
  <c r="J55"/>
  <c r="J57"/>
  <c r="K37" i="1"/>
  <c r="K51"/>
  <c r="K36"/>
  <c r="K38" s="1"/>
  <c r="L34"/>
  <c r="AB116" i="53"/>
  <c r="AA116"/>
  <c r="F9" i="9"/>
  <c r="M51" i="11"/>
  <c r="M53" s="1"/>
  <c r="O9" i="1"/>
  <c r="I17"/>
  <c r="AO9" i="10"/>
  <c r="AO8"/>
  <c r="I59" i="39"/>
  <c r="R112" i="53"/>
  <c r="R130" s="1"/>
  <c r="I34" i="17" s="1"/>
  <c r="J36" s="1"/>
  <c r="Q29" i="11"/>
  <c r="Q38"/>
  <c r="I55" i="1"/>
  <c r="I16" i="6" s="1"/>
  <c r="F11" i="39"/>
  <c r="AO15" i="10"/>
  <c r="O130" i="53"/>
  <c r="C34" i="17" s="1"/>
  <c r="D36" s="1"/>
  <c r="L96" i="11"/>
  <c r="K98"/>
  <c r="K106"/>
  <c r="G80" i="39"/>
  <c r="G82"/>
  <c r="G81"/>
  <c r="G79"/>
  <c r="F11" i="6"/>
  <c r="F34" s="1"/>
  <c r="AH121" i="53"/>
  <c r="AJ121" s="1"/>
  <c r="AG121"/>
  <c r="G112" i="11"/>
  <c r="I111"/>
  <c r="G10" i="6" s="1"/>
  <c r="G78" i="39"/>
  <c r="AH115" i="53"/>
  <c r="AJ115" s="1"/>
  <c r="AG115"/>
  <c r="W3" i="6"/>
  <c r="W3" i="10"/>
  <c r="H19" i="39"/>
  <c r="AA113" i="53"/>
  <c r="AB113"/>
  <c r="AA21" i="17"/>
  <c r="V22"/>
  <c r="AH128" i="53"/>
  <c r="AJ128" s="1"/>
  <c r="AG128"/>
  <c r="AB120"/>
  <c r="AA120"/>
  <c r="K67" i="18"/>
  <c r="K69"/>
  <c r="L68"/>
  <c r="D33" i="9"/>
  <c r="N16" i="11"/>
  <c r="M18"/>
  <c r="AG7" i="1"/>
  <c r="I14" i="39"/>
  <c r="V14" i="1"/>
  <c r="AH126" i="53"/>
  <c r="AJ126" s="1"/>
  <c r="AG126"/>
  <c r="I101" i="11"/>
  <c r="G21" i="9"/>
  <c r="AI22" i="6"/>
  <c r="E11"/>
  <c r="E34" s="1"/>
  <c r="K5" i="45"/>
  <c r="I5" s="1"/>
  <c r="AE127" i="53"/>
  <c r="AD127"/>
  <c r="E9" i="9"/>
  <c r="J100" i="11"/>
  <c r="J102"/>
  <c r="J99"/>
  <c r="J108" s="1"/>
  <c r="J107"/>
  <c r="H6" i="6" s="1"/>
  <c r="M3" i="11"/>
  <c r="J70" i="18"/>
  <c r="I9" s="1"/>
  <c r="L20" i="11"/>
  <c r="L19"/>
  <c r="L22"/>
  <c r="J14" i="39" s="1"/>
  <c r="E21" i="9"/>
  <c r="H103" i="11"/>
  <c r="H112" s="1"/>
  <c r="H110"/>
  <c r="C10" i="44"/>
  <c r="G8" i="9"/>
  <c r="G7"/>
  <c r="G9" i="6"/>
  <c r="G11" s="1"/>
  <c r="G34" s="1"/>
  <c r="AE118" i="53"/>
  <c r="AD118"/>
  <c r="C34" i="6"/>
  <c r="C20" i="9"/>
  <c r="J3" i="10"/>
  <c r="B13" i="44"/>
  <c r="B28" s="1"/>
  <c r="X3" i="9"/>
  <c r="J3" i="1"/>
  <c r="J3" i="9"/>
  <c r="Z3" i="11"/>
  <c r="J3" i="39"/>
  <c r="X3" s="1"/>
  <c r="X3" i="1"/>
  <c r="J3" i="6"/>
  <c r="O39" i="17"/>
  <c r="U6" i="11"/>
  <c r="F83" i="39"/>
  <c r="F85" s="1"/>
  <c r="I19"/>
  <c r="AO22" i="6"/>
  <c r="E19" i="9" l="1"/>
  <c r="C12" i="17"/>
  <c r="L64" i="39"/>
  <c r="L66"/>
  <c r="L63"/>
  <c r="L67" s="1"/>
  <c r="L65"/>
  <c r="X117" i="53"/>
  <c r="X130" s="1"/>
  <c r="U34" i="17" s="1"/>
  <c r="V36" s="1"/>
  <c r="Y117" i="53"/>
  <c r="AE114"/>
  <c r="AD114"/>
  <c r="AH124"/>
  <c r="AJ124" s="1"/>
  <c r="AG124"/>
  <c r="P76" i="11"/>
  <c r="Q76"/>
  <c r="O78"/>
  <c r="K67" i="39"/>
  <c r="AG123" i="53"/>
  <c r="AH123"/>
  <c r="AJ123" s="1"/>
  <c r="N82" i="11"/>
  <c r="L62" i="39" s="1"/>
  <c r="N80" i="11"/>
  <c r="N79"/>
  <c r="S63"/>
  <c r="O31" i="39"/>
  <c r="K11" i="11"/>
  <c r="K13" s="1"/>
  <c r="L91"/>
  <c r="L93" s="1"/>
  <c r="J59" i="39"/>
  <c r="P31" i="11"/>
  <c r="P33" s="1"/>
  <c r="M31" i="1"/>
  <c r="Q23" i="39"/>
  <c r="Q24"/>
  <c r="Q26"/>
  <c r="Q25"/>
  <c r="Q39" i="11"/>
  <c r="P41"/>
  <c r="M70"/>
  <c r="M72"/>
  <c r="K54" i="39" s="1"/>
  <c r="M69" i="11"/>
  <c r="AA110" i="53"/>
  <c r="AB110"/>
  <c r="I6" i="39"/>
  <c r="O52" i="11"/>
  <c r="O50"/>
  <c r="O49"/>
  <c r="K72" i="39"/>
  <c r="K74"/>
  <c r="K71"/>
  <c r="K73"/>
  <c r="K55"/>
  <c r="K57"/>
  <c r="K58"/>
  <c r="K56"/>
  <c r="J14" i="6"/>
  <c r="K47" i="1"/>
  <c r="K45"/>
  <c r="N7" i="11"/>
  <c r="M8"/>
  <c r="N30" i="1"/>
  <c r="O30" s="1"/>
  <c r="Q27"/>
  <c r="N29"/>
  <c r="O29" s="1"/>
  <c r="M92" i="11"/>
  <c r="K70" i="39" s="1"/>
  <c r="M89" i="11"/>
  <c r="M90"/>
  <c r="T28"/>
  <c r="U26"/>
  <c r="T38"/>
  <c r="U36"/>
  <c r="G9" i="9"/>
  <c r="L21" i="11"/>
  <c r="G83" i="39"/>
  <c r="G85" s="1"/>
  <c r="G19" i="9" s="1"/>
  <c r="O35" i="39"/>
  <c r="N27"/>
  <c r="O26"/>
  <c r="N51" i="11"/>
  <c r="L37" i="1"/>
  <c r="M34"/>
  <c r="L36"/>
  <c r="R48" i="39"/>
  <c r="R49"/>
  <c r="R50"/>
  <c r="R47"/>
  <c r="J27" i="10"/>
  <c r="I34"/>
  <c r="I18" i="6" s="1"/>
  <c r="N51" i="39"/>
  <c r="O47"/>
  <c r="O51" s="1"/>
  <c r="Q42" i="11"/>
  <c r="N30" i="39"/>
  <c r="R6" i="1"/>
  <c r="Q9"/>
  <c r="Q8"/>
  <c r="V20"/>
  <c r="U22"/>
  <c r="L13"/>
  <c r="L51" s="1"/>
  <c r="K15"/>
  <c r="K16"/>
  <c r="K53"/>
  <c r="M42"/>
  <c r="L44"/>
  <c r="L43" i="39"/>
  <c r="I15" i="6"/>
  <c r="V35" i="1"/>
  <c r="L12" i="11"/>
  <c r="J6" i="39" s="1"/>
  <c r="L10" i="11"/>
  <c r="L11" s="1"/>
  <c r="L13" s="1"/>
  <c r="L9"/>
  <c r="V56"/>
  <c r="U58"/>
  <c r="M39" i="39"/>
  <c r="M41"/>
  <c r="M40"/>
  <c r="M42"/>
  <c r="M46" i="1"/>
  <c r="M52"/>
  <c r="N41"/>
  <c r="S29" i="11"/>
  <c r="S31"/>
  <c r="S33" s="1"/>
  <c r="S30"/>
  <c r="S32"/>
  <c r="Q22" i="39" s="1"/>
  <c r="AB28" i="1"/>
  <c r="J48"/>
  <c r="J101" i="11"/>
  <c r="Q51" i="39"/>
  <c r="J75"/>
  <c r="K54" i="1"/>
  <c r="K15" i="6" s="1"/>
  <c r="O24" i="39"/>
  <c r="O25"/>
  <c r="I56" i="1"/>
  <c r="Q33" i="11"/>
  <c r="AE116" i="53"/>
  <c r="AD116"/>
  <c r="AD111"/>
  <c r="AE111"/>
  <c r="N68" i="11"/>
  <c r="O66"/>
  <c r="S21" i="1"/>
  <c r="R23"/>
  <c r="R24" s="1"/>
  <c r="P48" i="11"/>
  <c r="S46"/>
  <c r="N5" i="10"/>
  <c r="M27" i="39"/>
  <c r="O23"/>
  <c r="T59" i="11"/>
  <c r="T60"/>
  <c r="T61" s="1"/>
  <c r="T63" s="1"/>
  <c r="T62"/>
  <c r="R46" i="39" s="1"/>
  <c r="N88" i="11"/>
  <c r="O86"/>
  <c r="S39"/>
  <c r="S40"/>
  <c r="S42"/>
  <c r="Q30" i="39" s="1"/>
  <c r="Q32" i="11"/>
  <c r="H33" i="6"/>
  <c r="H20" i="9" s="1"/>
  <c r="O22" i="39"/>
  <c r="Q31" i="11"/>
  <c r="J55" i="1"/>
  <c r="J16" i="6" s="1"/>
  <c r="L23" i="11"/>
  <c r="X3" i="10"/>
  <c r="X3" i="6"/>
  <c r="C27" i="9"/>
  <c r="AH118" i="53"/>
  <c r="AJ118" s="1"/>
  <c r="AG118"/>
  <c r="E27" i="9"/>
  <c r="K16" i="39"/>
  <c r="K18"/>
  <c r="K15"/>
  <c r="K17"/>
  <c r="K3" i="6"/>
  <c r="K3" i="39"/>
  <c r="Y3" s="1"/>
  <c r="Y3" i="1"/>
  <c r="B14" i="44"/>
  <c r="B29" s="1"/>
  <c r="K3" i="9"/>
  <c r="K3" i="1"/>
  <c r="K3" i="10"/>
  <c r="AA3" i="11"/>
  <c r="Y3" i="9"/>
  <c r="H78" i="39"/>
  <c r="J111" i="11"/>
  <c r="AH127" i="53"/>
  <c r="AJ127" s="1"/>
  <c r="AG127"/>
  <c r="E35" i="6"/>
  <c r="E36" s="1"/>
  <c r="R33" i="39"/>
  <c r="R34"/>
  <c r="R31"/>
  <c r="R32"/>
  <c r="AH7" i="1"/>
  <c r="AE120" i="53"/>
  <c r="AD120"/>
  <c r="F35" i="6"/>
  <c r="F36" s="1"/>
  <c r="M96" i="11"/>
  <c r="L98"/>
  <c r="L106"/>
  <c r="F19" i="9"/>
  <c r="U39" i="17"/>
  <c r="H7" i="6"/>
  <c r="J109" i="11"/>
  <c r="I103"/>
  <c r="I112" s="1"/>
  <c r="I110"/>
  <c r="J17" i="39"/>
  <c r="J15"/>
  <c r="J16"/>
  <c r="J18"/>
  <c r="O16" i="11"/>
  <c r="N18"/>
  <c r="M68" i="18"/>
  <c r="L67"/>
  <c r="L69"/>
  <c r="AG21" i="17"/>
  <c r="AB22"/>
  <c r="H81" i="39"/>
  <c r="H82"/>
  <c r="H79"/>
  <c r="H80"/>
  <c r="K102" i="11"/>
  <c r="K99"/>
  <c r="K100"/>
  <c r="K109" s="1"/>
  <c r="I8" i="6" s="1"/>
  <c r="K107" i="11"/>
  <c r="V6"/>
  <c r="C35" i="6"/>
  <c r="C36" s="1"/>
  <c r="G36"/>
  <c r="G35"/>
  <c r="C11" i="44"/>
  <c r="H7" i="9"/>
  <c r="I11" i="17" s="1"/>
  <c r="H8" i="9"/>
  <c r="J103" i="11"/>
  <c r="J112" s="1"/>
  <c r="J110"/>
  <c r="W14" i="1"/>
  <c r="M20" i="11"/>
  <c r="M19"/>
  <c r="M22"/>
  <c r="K14" i="39" s="1"/>
  <c r="K70" i="18"/>
  <c r="I10" s="1"/>
  <c r="N3" i="11"/>
  <c r="AE113" i="53"/>
  <c r="AD113"/>
  <c r="G27" i="9"/>
  <c r="M66" i="39" l="1"/>
  <c r="M63"/>
  <c r="M67" s="1"/>
  <c r="M65"/>
  <c r="M64"/>
  <c r="S76" i="11"/>
  <c r="P78"/>
  <c r="I33" i="6"/>
  <c r="I20" i="9" s="1"/>
  <c r="O51" i="11"/>
  <c r="O53" s="1"/>
  <c r="AA117" i="53"/>
  <c r="AB117"/>
  <c r="AA130"/>
  <c r="AA34" i="17" s="1"/>
  <c r="AB36" s="1"/>
  <c r="O82" i="11"/>
  <c r="M62" i="39" s="1"/>
  <c r="O80" i="11"/>
  <c r="O79"/>
  <c r="O81" s="1"/>
  <c r="O83" s="1"/>
  <c r="AG114" i="53"/>
  <c r="AH114"/>
  <c r="AJ114" s="1"/>
  <c r="M21" i="11"/>
  <c r="S41"/>
  <c r="S43" s="1"/>
  <c r="Q10" i="1"/>
  <c r="R51" i="39"/>
  <c r="M91" i="11"/>
  <c r="M93" s="1"/>
  <c r="N81"/>
  <c r="N83" s="1"/>
  <c r="O88"/>
  <c r="P86"/>
  <c r="Q86"/>
  <c r="S47" i="39"/>
  <c r="S49"/>
  <c r="S50"/>
  <c r="S48"/>
  <c r="P52" i="11"/>
  <c r="N38" i="39" s="1"/>
  <c r="P51" i="11"/>
  <c r="P53" s="1"/>
  <c r="P49"/>
  <c r="Q49" s="1"/>
  <c r="P50"/>
  <c r="Q50" s="1"/>
  <c r="O68"/>
  <c r="P66"/>
  <c r="R24" i="39"/>
  <c r="R23"/>
  <c r="R27" s="1"/>
  <c r="R25"/>
  <c r="R26"/>
  <c r="K7"/>
  <c r="K8"/>
  <c r="K9"/>
  <c r="K10"/>
  <c r="M44" i="1"/>
  <c r="N42"/>
  <c r="T39" i="11"/>
  <c r="T42"/>
  <c r="R30" i="39" s="1"/>
  <c r="T40" i="11"/>
  <c r="L71" i="39"/>
  <c r="L74"/>
  <c r="L73"/>
  <c r="L72"/>
  <c r="Q30" i="1"/>
  <c r="Q29"/>
  <c r="R27"/>
  <c r="O7" i="11"/>
  <c r="N8"/>
  <c r="J9" i="39"/>
  <c r="J7"/>
  <c r="J10"/>
  <c r="J8"/>
  <c r="Q41" i="11"/>
  <c r="P43"/>
  <c r="Q43" s="1"/>
  <c r="K19" i="39"/>
  <c r="O27"/>
  <c r="M43"/>
  <c r="L38" i="1"/>
  <c r="K75" i="39"/>
  <c r="Q48" i="11"/>
  <c r="M71"/>
  <c r="M73" s="1"/>
  <c r="T46"/>
  <c r="S48"/>
  <c r="T21" i="1"/>
  <c r="S23"/>
  <c r="S24" s="1"/>
  <c r="AG111" i="53"/>
  <c r="AH111"/>
  <c r="AJ111" s="1"/>
  <c r="AH116"/>
  <c r="AJ116" s="1"/>
  <c r="AG116"/>
  <c r="AE28" i="1"/>
  <c r="AC28"/>
  <c r="N46"/>
  <c r="N52"/>
  <c r="Q41"/>
  <c r="V58" i="11"/>
  <c r="W56"/>
  <c r="W35" i="1"/>
  <c r="L47"/>
  <c r="L45"/>
  <c r="L53" s="1"/>
  <c r="L15"/>
  <c r="L54" s="1"/>
  <c r="L16"/>
  <c r="L17"/>
  <c r="M13"/>
  <c r="V22"/>
  <c r="W20"/>
  <c r="Q34" i="39"/>
  <c r="Q31"/>
  <c r="Q32"/>
  <c r="Q33"/>
  <c r="O30"/>
  <c r="N34" i="1"/>
  <c r="M36"/>
  <c r="M37"/>
  <c r="M38" s="1"/>
  <c r="M51"/>
  <c r="N53" i="11"/>
  <c r="Q53" s="1"/>
  <c r="Q51"/>
  <c r="U38"/>
  <c r="V36"/>
  <c r="T30"/>
  <c r="T29"/>
  <c r="T32"/>
  <c r="R22" i="39" s="1"/>
  <c r="M12" i="11"/>
  <c r="K6" i="39" s="1"/>
  <c r="M10" i="11"/>
  <c r="M9"/>
  <c r="K55" i="1"/>
  <c r="K16" i="6" s="1"/>
  <c r="J56" i="1"/>
  <c r="Q27" i="39"/>
  <c r="N92" i="11"/>
  <c r="L70" i="39" s="1"/>
  <c r="N90" i="11"/>
  <c r="N89"/>
  <c r="Q5" i="10"/>
  <c r="O5"/>
  <c r="N63" i="39"/>
  <c r="N66"/>
  <c r="O66" s="1"/>
  <c r="N65"/>
  <c r="O65" s="1"/>
  <c r="N64"/>
  <c r="O64" s="1"/>
  <c r="N69" i="11"/>
  <c r="N72"/>
  <c r="L54" i="39" s="1"/>
  <c r="N70" i="11"/>
  <c r="N71" s="1"/>
  <c r="N73" s="1"/>
  <c r="U60"/>
  <c r="U59"/>
  <c r="U61" s="1"/>
  <c r="U62"/>
  <c r="S46" i="39" s="1"/>
  <c r="K14" i="6"/>
  <c r="R8" i="1"/>
  <c r="R10" s="1"/>
  <c r="R9"/>
  <c r="S6"/>
  <c r="K27" i="10"/>
  <c r="J34"/>
  <c r="J18" i="6" s="1"/>
  <c r="J33" s="1"/>
  <c r="J20" i="9" s="1"/>
  <c r="U28" i="11"/>
  <c r="V26"/>
  <c r="M38" i="39"/>
  <c r="Q52" i="11"/>
  <c r="AE110" i="53"/>
  <c r="AD110"/>
  <c r="L58" i="39"/>
  <c r="L55"/>
  <c r="L59" s="1"/>
  <c r="L56"/>
  <c r="L57"/>
  <c r="K17" i="1"/>
  <c r="N31"/>
  <c r="O31" s="1"/>
  <c r="K48"/>
  <c r="K59" i="39"/>
  <c r="M23" i="11"/>
  <c r="G33" i="9"/>
  <c r="L3" i="39"/>
  <c r="Z3" s="1"/>
  <c r="L3" i="1"/>
  <c r="L3" i="6"/>
  <c r="L3" i="10"/>
  <c r="Z3" i="1"/>
  <c r="Z3" i="9"/>
  <c r="B15" i="44"/>
  <c r="B30" s="1"/>
  <c r="AB3" i="11"/>
  <c r="L3" i="9"/>
  <c r="C29" i="17"/>
  <c r="D31" s="1"/>
  <c r="K108" i="11"/>
  <c r="L70" i="18"/>
  <c r="I11" s="1"/>
  <c r="O3" i="11"/>
  <c r="N22"/>
  <c r="N19"/>
  <c r="N20"/>
  <c r="F27" i="9"/>
  <c r="AG120" i="53"/>
  <c r="AH120"/>
  <c r="AJ120" s="1"/>
  <c r="I81" i="39"/>
  <c r="I82"/>
  <c r="I79"/>
  <c r="I80"/>
  <c r="H9" i="9"/>
  <c r="X14" i="1"/>
  <c r="I78" i="39"/>
  <c r="K111" i="11"/>
  <c r="I10" i="6" s="1"/>
  <c r="H83" i="39"/>
  <c r="H85" s="1"/>
  <c r="AM21" i="17"/>
  <c r="AH22"/>
  <c r="J19" i="39"/>
  <c r="N96" i="11"/>
  <c r="M106"/>
  <c r="M98"/>
  <c r="H10" i="6"/>
  <c r="Y3" i="10"/>
  <c r="Y3" i="6"/>
  <c r="E33" i="9"/>
  <c r="AH113" i="53"/>
  <c r="AJ113" s="1"/>
  <c r="AG113"/>
  <c r="L15" i="39"/>
  <c r="L16"/>
  <c r="L17"/>
  <c r="L18"/>
  <c r="W6" i="11"/>
  <c r="I6" i="6"/>
  <c r="M69" i="18"/>
  <c r="M67"/>
  <c r="O18" i="11"/>
  <c r="P16"/>
  <c r="H8" i="6"/>
  <c r="H21" i="9" s="1"/>
  <c r="AA39" i="17"/>
  <c r="L102" i="11"/>
  <c r="L99"/>
  <c r="L108" s="1"/>
  <c r="J7" i="6" s="1"/>
  <c r="L100" i="11"/>
  <c r="L109" s="1"/>
  <c r="J8" i="6" s="1"/>
  <c r="L107" i="11"/>
  <c r="J6" i="6" s="1"/>
  <c r="AK7" i="1"/>
  <c r="AI7"/>
  <c r="C11" i="9"/>
  <c r="C33"/>
  <c r="K101" i="11"/>
  <c r="R35" i="39"/>
  <c r="AD117" i="53" l="1"/>
  <c r="AE117"/>
  <c r="Q35" i="39"/>
  <c r="T76" i="11"/>
  <c r="S78"/>
  <c r="AD130" i="53"/>
  <c r="AG34" i="17" s="1"/>
  <c r="AH36" s="1"/>
  <c r="T31" i="11"/>
  <c r="T33" s="1"/>
  <c r="P80"/>
  <c r="Q80" s="1"/>
  <c r="P79"/>
  <c r="P82"/>
  <c r="Q78"/>
  <c r="N21"/>
  <c r="N23" s="1"/>
  <c r="K56" i="1"/>
  <c r="U63" i="11"/>
  <c r="L14" i="6"/>
  <c r="L15"/>
  <c r="U29" i="11"/>
  <c r="U31" s="1"/>
  <c r="U33" s="1"/>
  <c r="U32"/>
  <c r="S22" i="39" s="1"/>
  <c r="U30" i="11"/>
  <c r="L27" i="10"/>
  <c r="K34"/>
  <c r="K18" i="6" s="1"/>
  <c r="M73" i="39"/>
  <c r="M71"/>
  <c r="M72"/>
  <c r="M74"/>
  <c r="L10"/>
  <c r="L7"/>
  <c r="L11" s="1"/>
  <c r="L8"/>
  <c r="L9"/>
  <c r="U39" i="11"/>
  <c r="U42"/>
  <c r="S30" i="39" s="1"/>
  <c r="U40" i="11"/>
  <c r="W58"/>
  <c r="X56"/>
  <c r="Q46" i="1"/>
  <c r="R41"/>
  <c r="Q52"/>
  <c r="AF28"/>
  <c r="U46" i="11"/>
  <c r="T48"/>
  <c r="P7"/>
  <c r="O8"/>
  <c r="Q31" i="1"/>
  <c r="S31" i="39"/>
  <c r="S33"/>
  <c r="S34"/>
  <c r="S32"/>
  <c r="M47" i="1"/>
  <c r="M45"/>
  <c r="P68" i="11"/>
  <c r="S66"/>
  <c r="Q66"/>
  <c r="S86"/>
  <c r="P88"/>
  <c r="L55" i="1"/>
  <c r="AG110" i="53"/>
  <c r="AH110"/>
  <c r="AJ110" s="1"/>
  <c r="V28" i="11"/>
  <c r="W26"/>
  <c r="S8" i="1"/>
  <c r="T6"/>
  <c r="S9"/>
  <c r="T48" i="39"/>
  <c r="T50"/>
  <c r="T49"/>
  <c r="T47"/>
  <c r="M56"/>
  <c r="M57"/>
  <c r="M55"/>
  <c r="M58"/>
  <c r="O63"/>
  <c r="O67" s="1"/>
  <c r="N67"/>
  <c r="R5" i="10"/>
  <c r="V38" i="11"/>
  <c r="W36"/>
  <c r="L48" i="1"/>
  <c r="X35"/>
  <c r="O46"/>
  <c r="S50" i="11"/>
  <c r="S49"/>
  <c r="S51" s="1"/>
  <c r="S52"/>
  <c r="Q38" i="39" s="1"/>
  <c r="J11"/>
  <c r="N9" i="11"/>
  <c r="N11" s="1"/>
  <c r="N10"/>
  <c r="N12"/>
  <c r="Q42" i="1"/>
  <c r="N44"/>
  <c r="O38" i="39"/>
  <c r="Q39"/>
  <c r="Q42"/>
  <c r="Q40"/>
  <c r="Q41"/>
  <c r="T41" i="11"/>
  <c r="T43" s="1"/>
  <c r="N42" i="39"/>
  <c r="O42" s="1"/>
  <c r="N41"/>
  <c r="O41" s="1"/>
  <c r="N39"/>
  <c r="N40"/>
  <c r="O40" s="1"/>
  <c r="S25"/>
  <c r="S23"/>
  <c r="S26"/>
  <c r="S24"/>
  <c r="Q34" i="1"/>
  <c r="N37"/>
  <c r="N38" s="1"/>
  <c r="N36"/>
  <c r="O36" s="1"/>
  <c r="N51"/>
  <c r="X20"/>
  <c r="W22"/>
  <c r="M15"/>
  <c r="M54" s="1"/>
  <c r="M15" i="6" s="1"/>
  <c r="N13" i="1"/>
  <c r="M16"/>
  <c r="M53"/>
  <c r="V60" i="11"/>
  <c r="V59"/>
  <c r="V62"/>
  <c r="T46" i="39" s="1"/>
  <c r="U21" i="1"/>
  <c r="T23"/>
  <c r="T24"/>
  <c r="R29"/>
  <c r="R30"/>
  <c r="S27"/>
  <c r="O69" i="11"/>
  <c r="O72"/>
  <c r="O70"/>
  <c r="Q68"/>
  <c r="O92"/>
  <c r="O90"/>
  <c r="O89"/>
  <c r="L101"/>
  <c r="K33" i="6"/>
  <c r="K20" i="9" s="1"/>
  <c r="N91" i="11"/>
  <c r="M11"/>
  <c r="L75" i="39"/>
  <c r="K11"/>
  <c r="S51"/>
  <c r="T32"/>
  <c r="T34"/>
  <c r="T33"/>
  <c r="T31"/>
  <c r="J8" i="9"/>
  <c r="C13" i="44"/>
  <c r="J7" i="9"/>
  <c r="J9" s="1"/>
  <c r="J9" i="6"/>
  <c r="AG39" i="17"/>
  <c r="AM39" s="1"/>
  <c r="AS39" s="1"/>
  <c r="P18" i="11"/>
  <c r="S16"/>
  <c r="Q16"/>
  <c r="I7" i="9"/>
  <c r="C12" i="44"/>
  <c r="I8" i="9"/>
  <c r="N98" i="11"/>
  <c r="N106"/>
  <c r="O96"/>
  <c r="J80" i="39"/>
  <c r="J81"/>
  <c r="J82"/>
  <c r="J79"/>
  <c r="I7" i="6"/>
  <c r="I9" s="1"/>
  <c r="J21" i="9"/>
  <c r="C14"/>
  <c r="AL7" i="1"/>
  <c r="L103" i="11"/>
  <c r="L112" s="1"/>
  <c r="L110"/>
  <c r="P3"/>
  <c r="M70" i="18"/>
  <c r="I12" s="1"/>
  <c r="X6" i="11"/>
  <c r="AS21" i="17"/>
  <c r="AT22" s="1"/>
  <c r="AN22"/>
  <c r="AC3" i="11"/>
  <c r="AA3" i="9"/>
  <c r="M3" i="10"/>
  <c r="M3" i="39"/>
  <c r="AA3" s="1"/>
  <c r="M3" i="6"/>
  <c r="M3" i="1"/>
  <c r="AA3"/>
  <c r="M3" i="9"/>
  <c r="B16" i="44"/>
  <c r="B31" s="1"/>
  <c r="D5" i="45"/>
  <c r="E5"/>
  <c r="Z3" i="6"/>
  <c r="Z3" i="10"/>
  <c r="L19" i="39"/>
  <c r="I83"/>
  <c r="I85" s="1"/>
  <c r="I19" i="9" s="1"/>
  <c r="K103" i="11"/>
  <c r="K110"/>
  <c r="J78" i="39"/>
  <c r="L111" i="11"/>
  <c r="H9" i="6"/>
  <c r="O22" i="11"/>
  <c r="M14" i="39" s="1"/>
  <c r="O20" i="11"/>
  <c r="O19"/>
  <c r="M99"/>
  <c r="M108" s="1"/>
  <c r="K7" i="6" s="1"/>
  <c r="M100" i="11"/>
  <c r="M109" s="1"/>
  <c r="K8" i="6" s="1"/>
  <c r="M102" i="11"/>
  <c r="M107"/>
  <c r="K6" i="6" s="1"/>
  <c r="H19" i="9"/>
  <c r="I12" i="17"/>
  <c r="Y14" i="1"/>
  <c r="F33" i="9"/>
  <c r="L14" i="39"/>
  <c r="N62" l="1"/>
  <c r="Q82" i="11"/>
  <c r="U76"/>
  <c r="T78"/>
  <c r="V61"/>
  <c r="V63" s="1"/>
  <c r="S53"/>
  <c r="S82"/>
  <c r="Q62" i="39" s="1"/>
  <c r="S79" i="11"/>
  <c r="S80"/>
  <c r="AG117" i="53"/>
  <c r="AG130" s="1"/>
  <c r="AM34" i="17" s="1"/>
  <c r="AN36" s="1"/>
  <c r="AH117" i="53"/>
  <c r="AJ117" s="1"/>
  <c r="AJ130" s="1"/>
  <c r="AS34" i="17" s="1"/>
  <c r="AT36" s="1"/>
  <c r="U41" i="11"/>
  <c r="U43" s="1"/>
  <c r="Q79"/>
  <c r="P81"/>
  <c r="N13"/>
  <c r="M48" i="1"/>
  <c r="U50" i="39"/>
  <c r="U49"/>
  <c r="U48"/>
  <c r="U47"/>
  <c r="M14" i="6"/>
  <c r="N15" i="1"/>
  <c r="Q13"/>
  <c r="Q51" s="1"/>
  <c r="N16"/>
  <c r="O16" s="1"/>
  <c r="R34"/>
  <c r="Q36"/>
  <c r="Q37"/>
  <c r="N43" i="39"/>
  <c r="O39"/>
  <c r="O43" s="1"/>
  <c r="N47" i="1"/>
  <c r="N55" s="1"/>
  <c r="N16" i="6" s="1"/>
  <c r="O44" i="1"/>
  <c r="N45"/>
  <c r="N53" s="1"/>
  <c r="R40" i="39"/>
  <c r="R39"/>
  <c r="R42"/>
  <c r="R41"/>
  <c r="Y35" i="1"/>
  <c r="W38" i="11"/>
  <c r="X36"/>
  <c r="S10" i="1"/>
  <c r="S88" i="11"/>
  <c r="T86"/>
  <c r="P69"/>
  <c r="Q69" s="1"/>
  <c r="P72"/>
  <c r="N54" i="39" s="1"/>
  <c r="P70" i="11"/>
  <c r="Q70" s="1"/>
  <c r="O9"/>
  <c r="O10"/>
  <c r="O12"/>
  <c r="M6" i="39" s="1"/>
  <c r="R46" i="1"/>
  <c r="S41"/>
  <c r="R52"/>
  <c r="W60" i="11"/>
  <c r="W59"/>
  <c r="W61" s="1"/>
  <c r="W63" s="1"/>
  <c r="W62"/>
  <c r="U46" i="39" s="1"/>
  <c r="O21" i="11"/>
  <c r="O23" s="1"/>
  <c r="O91"/>
  <c r="O93" s="1"/>
  <c r="O71"/>
  <c r="R31" i="1"/>
  <c r="S27" i="39"/>
  <c r="S35"/>
  <c r="N93" i="11"/>
  <c r="M70" i="39"/>
  <c r="M54"/>
  <c r="Q72" i="11"/>
  <c r="L6" i="39"/>
  <c r="M59"/>
  <c r="T8" i="1"/>
  <c r="U6"/>
  <c r="T9"/>
  <c r="V30" i="11"/>
  <c r="V32"/>
  <c r="T22" i="39" s="1"/>
  <c r="V29" i="11"/>
  <c r="V31" s="1"/>
  <c r="L16" i="6"/>
  <c r="P90" i="11"/>
  <c r="P92"/>
  <c r="N70" i="39" s="1"/>
  <c r="P89" i="11"/>
  <c r="Q89" s="1"/>
  <c r="Q88"/>
  <c r="T66"/>
  <c r="S68"/>
  <c r="M55" i="1"/>
  <c r="M16" i="6" s="1"/>
  <c r="O47" i="1"/>
  <c r="U48" i="11"/>
  <c r="V46"/>
  <c r="AG28" i="1"/>
  <c r="Y56" i="11"/>
  <c r="X58"/>
  <c r="M27" i="10"/>
  <c r="L34"/>
  <c r="L18" i="6" s="1"/>
  <c r="M17" i="1"/>
  <c r="T51" i="39"/>
  <c r="M75"/>
  <c r="L56" i="1"/>
  <c r="M13" i="11"/>
  <c r="T27" i="1"/>
  <c r="S29"/>
  <c r="S31" s="1"/>
  <c r="S30"/>
  <c r="V21"/>
  <c r="U23"/>
  <c r="U24"/>
  <c r="Y20"/>
  <c r="X22"/>
  <c r="O37"/>
  <c r="O38"/>
  <c r="R42"/>
  <c r="Q44"/>
  <c r="V40" i="11"/>
  <c r="V39"/>
  <c r="V42"/>
  <c r="T30" i="39" s="1"/>
  <c r="S5" i="10"/>
  <c r="W28" i="11"/>
  <c r="X26"/>
  <c r="S7"/>
  <c r="P8"/>
  <c r="Q8" s="1"/>
  <c r="T50"/>
  <c r="T49"/>
  <c r="T51" s="1"/>
  <c r="T53" s="1"/>
  <c r="T52"/>
  <c r="R38" i="39" s="1"/>
  <c r="T26"/>
  <c r="T25"/>
  <c r="T24"/>
  <c r="T23"/>
  <c r="Q90" i="11"/>
  <c r="Q43" i="39"/>
  <c r="I11" i="6"/>
  <c r="I34" s="1"/>
  <c r="K7" i="9"/>
  <c r="K8"/>
  <c r="K9" i="6"/>
  <c r="C14" i="44"/>
  <c r="K81" i="39"/>
  <c r="K79"/>
  <c r="K82"/>
  <c r="K80"/>
  <c r="K112" i="11"/>
  <c r="Y6"/>
  <c r="N3" i="10"/>
  <c r="AB3" i="9"/>
  <c r="N3"/>
  <c r="N3" i="1"/>
  <c r="AD3" i="11"/>
  <c r="AB3" i="1"/>
  <c r="N3" i="6"/>
  <c r="B17" i="44"/>
  <c r="B32" s="1"/>
  <c r="N3" i="39"/>
  <c r="AB3" s="1"/>
  <c r="AM7" i="1"/>
  <c r="N99" i="11"/>
  <c r="N108" s="1"/>
  <c r="L7" i="6" s="1"/>
  <c r="N102" i="11"/>
  <c r="N100"/>
  <c r="N109" s="1"/>
  <c r="L8" i="6" s="1"/>
  <c r="N107" i="11"/>
  <c r="L6" i="6" s="1"/>
  <c r="P20" i="11"/>
  <c r="Q20" s="1"/>
  <c r="P22"/>
  <c r="P19"/>
  <c r="Q19" s="1"/>
  <c r="Q18"/>
  <c r="K21" i="9"/>
  <c r="N15" i="39"/>
  <c r="N17"/>
  <c r="N18"/>
  <c r="N16"/>
  <c r="H11" i="6"/>
  <c r="H34" s="1"/>
  <c r="K6" i="45"/>
  <c r="I6" s="1"/>
  <c r="C16" i="9"/>
  <c r="I21"/>
  <c r="T16" i="11"/>
  <c r="S18"/>
  <c r="O11" i="17"/>
  <c r="J10" i="6"/>
  <c r="J11" s="1"/>
  <c r="J34" s="1"/>
  <c r="M15" i="39"/>
  <c r="M16"/>
  <c r="M17"/>
  <c r="M18"/>
  <c r="Z14" i="1"/>
  <c r="H27" i="9"/>
  <c r="K78" i="39"/>
  <c r="M111" i="11"/>
  <c r="K10" i="6" s="1"/>
  <c r="AA3"/>
  <c r="AA3" i="10"/>
  <c r="J83" i="39"/>
  <c r="J85" s="1"/>
  <c r="O98" i="11"/>
  <c r="O106"/>
  <c r="P96"/>
  <c r="I9" i="9"/>
  <c r="T35" i="39"/>
  <c r="M101" i="11"/>
  <c r="I27" i="9"/>
  <c r="T82" i="11" l="1"/>
  <c r="R62" i="39" s="1"/>
  <c r="T80" i="11"/>
  <c r="T79"/>
  <c r="Q64" i="39"/>
  <c r="Q65"/>
  <c r="Q63"/>
  <c r="Q67" s="1"/>
  <c r="Q66"/>
  <c r="O62"/>
  <c r="V41" i="11"/>
  <c r="V43" s="1"/>
  <c r="R65" i="39"/>
  <c r="R66"/>
  <c r="R63"/>
  <c r="R67" s="1"/>
  <c r="R64"/>
  <c r="K83"/>
  <c r="K85" s="1"/>
  <c r="K19" i="9" s="1"/>
  <c r="T27" i="39"/>
  <c r="O55" i="1"/>
  <c r="Q92" i="11"/>
  <c r="Q81"/>
  <c r="P83"/>
  <c r="Q83" s="1"/>
  <c r="V76"/>
  <c r="U78"/>
  <c r="S81"/>
  <c r="S83" s="1"/>
  <c r="N14" i="6"/>
  <c r="O53" i="1"/>
  <c r="S39" i="39"/>
  <c r="S42"/>
  <c r="S41"/>
  <c r="S40"/>
  <c r="X28" i="11"/>
  <c r="Y26"/>
  <c r="T5" i="10"/>
  <c r="T30" i="1"/>
  <c r="T29"/>
  <c r="U27"/>
  <c r="T31"/>
  <c r="N27" i="10"/>
  <c r="M34"/>
  <c r="M18" i="6" s="1"/>
  <c r="U52" i="11"/>
  <c r="S38" i="39" s="1"/>
  <c r="U50" i="11"/>
  <c r="U49"/>
  <c r="U51"/>
  <c r="U53" s="1"/>
  <c r="U66"/>
  <c r="T68"/>
  <c r="Q74" i="39"/>
  <c r="Q73"/>
  <c r="Q71"/>
  <c r="Q72"/>
  <c r="U9" i="1"/>
  <c r="V6"/>
  <c r="U8"/>
  <c r="N71" i="39"/>
  <c r="N73"/>
  <c r="O73" s="1"/>
  <c r="O70"/>
  <c r="N72"/>
  <c r="O72" s="1"/>
  <c r="N74"/>
  <c r="O74" s="1"/>
  <c r="Q57"/>
  <c r="Q55"/>
  <c r="Q58"/>
  <c r="Q56"/>
  <c r="S89" i="11"/>
  <c r="S92"/>
  <c r="Q70" i="39" s="1"/>
  <c r="S90" i="11"/>
  <c r="S91" s="1"/>
  <c r="Y36"/>
  <c r="X38"/>
  <c r="Z35" i="1"/>
  <c r="N17"/>
  <c r="O15"/>
  <c r="N54"/>
  <c r="O17"/>
  <c r="O16" i="6"/>
  <c r="L33"/>
  <c r="L20" i="9" s="1"/>
  <c r="O11" i="11"/>
  <c r="R43" i="39"/>
  <c r="U51"/>
  <c r="T7" i="11"/>
  <c r="S8"/>
  <c r="S42" i="1"/>
  <c r="R44"/>
  <c r="Y58" i="11"/>
  <c r="Z56"/>
  <c r="V48"/>
  <c r="W46"/>
  <c r="S70"/>
  <c r="S69"/>
  <c r="S71" s="1"/>
  <c r="S73" s="1"/>
  <c r="S72"/>
  <c r="Q54" i="39" s="1"/>
  <c r="U23"/>
  <c r="U26"/>
  <c r="U24"/>
  <c r="U25"/>
  <c r="M7"/>
  <c r="M9"/>
  <c r="M8"/>
  <c r="M10"/>
  <c r="U86" i="11"/>
  <c r="T88"/>
  <c r="N48" i="1"/>
  <c r="O45"/>
  <c r="O48" s="1"/>
  <c r="R36"/>
  <c r="S34"/>
  <c r="R37"/>
  <c r="Q15"/>
  <c r="R13"/>
  <c r="Q16"/>
  <c r="M33" i="6"/>
  <c r="M20" i="9" s="1"/>
  <c r="P10" i="11"/>
  <c r="Q10" s="1"/>
  <c r="P9"/>
  <c r="Q9" s="1"/>
  <c r="P12"/>
  <c r="W29"/>
  <c r="W31" s="1"/>
  <c r="W33" s="1"/>
  <c r="W30"/>
  <c r="W32"/>
  <c r="U22" i="39" s="1"/>
  <c r="U32"/>
  <c r="U33"/>
  <c r="U31"/>
  <c r="U34"/>
  <c r="Q45" i="1"/>
  <c r="Q47"/>
  <c r="Z20"/>
  <c r="Y22"/>
  <c r="W21"/>
  <c r="V23"/>
  <c r="V24" s="1"/>
  <c r="X60" i="11"/>
  <c r="X59"/>
  <c r="X62"/>
  <c r="V46" i="39" s="1"/>
  <c r="AH28" i="1"/>
  <c r="N56" i="39"/>
  <c r="O56" s="1"/>
  <c r="N58"/>
  <c r="O58" s="1"/>
  <c r="N57"/>
  <c r="O57" s="1"/>
  <c r="N55"/>
  <c r="O54"/>
  <c r="O73" i="11"/>
  <c r="V49" i="39"/>
  <c r="V50"/>
  <c r="V47"/>
  <c r="V48"/>
  <c r="S52" i="1"/>
  <c r="T41"/>
  <c r="S46"/>
  <c r="N10" i="39"/>
  <c r="O10" s="1"/>
  <c r="N8"/>
  <c r="O8" s="1"/>
  <c r="N9"/>
  <c r="O9" s="1"/>
  <c r="N7"/>
  <c r="W39" i="11"/>
  <c r="W42"/>
  <c r="U30" i="39" s="1"/>
  <c r="W40" i="11"/>
  <c r="P91"/>
  <c r="P93" s="1"/>
  <c r="Q93" s="1"/>
  <c r="V33"/>
  <c r="T10" i="1"/>
  <c r="Q91" i="11"/>
  <c r="P71"/>
  <c r="P73" s="1"/>
  <c r="Q73" s="1"/>
  <c r="Q38" i="1"/>
  <c r="M56"/>
  <c r="AI28"/>
  <c r="J35" i="6"/>
  <c r="J36" s="1"/>
  <c r="J19" i="9"/>
  <c r="I33"/>
  <c r="S96" i="11"/>
  <c r="P98"/>
  <c r="P106"/>
  <c r="Q106" s="1"/>
  <c r="H33" i="9"/>
  <c r="O100" i="11"/>
  <c r="O109" s="1"/>
  <c r="O99"/>
  <c r="O108" s="1"/>
  <c r="O102"/>
  <c r="O107"/>
  <c r="M6" i="6" s="1"/>
  <c r="U16" i="11"/>
  <c r="T18"/>
  <c r="C32" i="9"/>
  <c r="C34" s="1"/>
  <c r="D31" s="1"/>
  <c r="C29"/>
  <c r="H35" i="6"/>
  <c r="H36" s="1"/>
  <c r="L8" i="9"/>
  <c r="L7"/>
  <c r="C15" i="44"/>
  <c r="L9" i="6"/>
  <c r="L78" i="39"/>
  <c r="N111" i="11"/>
  <c r="L10" i="6" s="1"/>
  <c r="V32" i="39"/>
  <c r="V34"/>
  <c r="V33"/>
  <c r="V31"/>
  <c r="AB3" i="10"/>
  <c r="AB3" i="6"/>
  <c r="Q96" i="11"/>
  <c r="O17" i="39"/>
  <c r="P21" i="11"/>
  <c r="K11" i="6"/>
  <c r="K34" s="1"/>
  <c r="M103" i="11"/>
  <c r="M110"/>
  <c r="L80" i="39"/>
  <c r="L82"/>
  <c r="L79"/>
  <c r="L81"/>
  <c r="S22" i="11"/>
  <c r="S20"/>
  <c r="S19"/>
  <c r="N14" i="39"/>
  <c r="Q22" i="11"/>
  <c r="Z6"/>
  <c r="I35" i="6"/>
  <c r="I36"/>
  <c r="M19" i="39"/>
  <c r="O18"/>
  <c r="O12" i="17"/>
  <c r="K27" i="9"/>
  <c r="K9"/>
  <c r="AA14" i="1"/>
  <c r="N19" i="39"/>
  <c r="O15"/>
  <c r="AN7" i="1"/>
  <c r="AO7" s="1"/>
  <c r="O16" i="39"/>
  <c r="N101" i="11"/>
  <c r="L21" i="9"/>
  <c r="K7" i="45"/>
  <c r="I7" s="1"/>
  <c r="S66" i="39" l="1"/>
  <c r="S63"/>
  <c r="S67" s="1"/>
  <c r="S65"/>
  <c r="S64"/>
  <c r="W41" i="11"/>
  <c r="W43" s="1"/>
  <c r="P11"/>
  <c r="Q17" i="1"/>
  <c r="Q75" i="39"/>
  <c r="W76" i="11"/>
  <c r="V78"/>
  <c r="U80"/>
  <c r="U82"/>
  <c r="S62" i="39" s="1"/>
  <c r="U79" i="11"/>
  <c r="T81"/>
  <c r="T83" s="1"/>
  <c r="N59" i="39"/>
  <c r="O55"/>
  <c r="O59" s="1"/>
  <c r="Q48" i="1"/>
  <c r="V26" i="39"/>
  <c r="V24"/>
  <c r="V25"/>
  <c r="V23"/>
  <c r="R15" i="1"/>
  <c r="R54" s="1"/>
  <c r="R15" i="6" s="1"/>
  <c r="S13" i="1"/>
  <c r="R16"/>
  <c r="T89" i="11"/>
  <c r="T92"/>
  <c r="R70" i="39" s="1"/>
  <c r="T90" i="11"/>
  <c r="R56" i="39"/>
  <c r="R55"/>
  <c r="R58"/>
  <c r="R57"/>
  <c r="AA56" i="11"/>
  <c r="Z58"/>
  <c r="S44" i="1"/>
  <c r="T42"/>
  <c r="O13" i="11"/>
  <c r="Q11"/>
  <c r="AA35" i="1"/>
  <c r="N75" i="39"/>
  <c r="O71"/>
  <c r="O75" s="1"/>
  <c r="W6" i="1"/>
  <c r="V8"/>
  <c r="V9"/>
  <c r="T69" i="11"/>
  <c r="T71" s="1"/>
  <c r="T73" s="1"/>
  <c r="T72"/>
  <c r="R54" i="39" s="1"/>
  <c r="T70" i="11"/>
  <c r="U29" i="1"/>
  <c r="U31" s="1"/>
  <c r="V27"/>
  <c r="U30"/>
  <c r="X29" i="11"/>
  <c r="X31" s="1"/>
  <c r="X33" s="1"/>
  <c r="X30"/>
  <c r="X32"/>
  <c r="V22" i="39" s="1"/>
  <c r="O14" i="6"/>
  <c r="N11" i="39"/>
  <c r="V51"/>
  <c r="Q71" i="11"/>
  <c r="X61"/>
  <c r="X63" s="1"/>
  <c r="U35" i="39"/>
  <c r="Q53" i="1"/>
  <c r="R38"/>
  <c r="R51"/>
  <c r="S93" i="11"/>
  <c r="Q59" i="39"/>
  <c r="T46" i="1"/>
  <c r="U41"/>
  <c r="T52"/>
  <c r="W47" i="39"/>
  <c r="W50"/>
  <c r="W48"/>
  <c r="W49"/>
  <c r="Q55" i="1"/>
  <c r="Q16" i="6" s="1"/>
  <c r="N6" i="39"/>
  <c r="Q12" i="11"/>
  <c r="V49"/>
  <c r="V50"/>
  <c r="V52"/>
  <c r="T38" i="39" s="1"/>
  <c r="R45" i="1"/>
  <c r="R53" s="1"/>
  <c r="R47"/>
  <c r="R55" s="1"/>
  <c r="R16" i="6" s="1"/>
  <c r="U7" i="11"/>
  <c r="T8"/>
  <c r="N15" i="6"/>
  <c r="O15" s="1"/>
  <c r="O54" i="1"/>
  <c r="O56" s="1"/>
  <c r="Y38" i="11"/>
  <c r="Z36"/>
  <c r="R71" i="39"/>
  <c r="R72"/>
  <c r="R74"/>
  <c r="R73"/>
  <c r="T40"/>
  <c r="T42"/>
  <c r="T39"/>
  <c r="T41"/>
  <c r="Z26" i="11"/>
  <c r="Y28"/>
  <c r="U27" i="39"/>
  <c r="N56" i="1"/>
  <c r="AK28"/>
  <c r="X21"/>
  <c r="W23"/>
  <c r="W24"/>
  <c r="Z22"/>
  <c r="AA20"/>
  <c r="Q54"/>
  <c r="S36"/>
  <c r="S51"/>
  <c r="T34"/>
  <c r="S37"/>
  <c r="U88" i="11"/>
  <c r="V86"/>
  <c r="M11" i="39"/>
  <c r="O7"/>
  <c r="O11" s="1"/>
  <c r="X46" i="11"/>
  <c r="W48"/>
  <c r="Y60"/>
  <c r="Y62"/>
  <c r="W46" i="39" s="1"/>
  <c r="Y59" i="11"/>
  <c r="Y61"/>
  <c r="S12"/>
  <c r="Q6" i="39" s="1"/>
  <c r="S9" i="11"/>
  <c r="S10"/>
  <c r="S11"/>
  <c r="S13" s="1"/>
  <c r="X39"/>
  <c r="X40"/>
  <c r="X41" s="1"/>
  <c r="X42"/>
  <c r="V30" i="39" s="1"/>
  <c r="V66" i="11"/>
  <c r="U68"/>
  <c r="Q27" i="10"/>
  <c r="N34"/>
  <c r="N18" i="6" s="1"/>
  <c r="O18" s="1"/>
  <c r="O27" i="10"/>
  <c r="O34" s="1"/>
  <c r="U5"/>
  <c r="O101" i="11"/>
  <c r="P13"/>
  <c r="Q13" s="1"/>
  <c r="U10" i="1"/>
  <c r="S43" i="39"/>
  <c r="L83"/>
  <c r="L85" s="1"/>
  <c r="K35" i="6"/>
  <c r="K36" s="1"/>
  <c r="N103" i="11"/>
  <c r="N112" s="1"/>
  <c r="N110"/>
  <c r="K33" i="9"/>
  <c r="L11" i="6"/>
  <c r="L34" s="1"/>
  <c r="V16" i="11"/>
  <c r="U18"/>
  <c r="M7" i="9"/>
  <c r="C16" i="44"/>
  <c r="M8" i="9"/>
  <c r="M8" i="6"/>
  <c r="P102" i="11"/>
  <c r="P99"/>
  <c r="P107"/>
  <c r="P100"/>
  <c r="Q98"/>
  <c r="S21"/>
  <c r="AA6"/>
  <c r="V35" i="39"/>
  <c r="M81"/>
  <c r="M80"/>
  <c r="M82"/>
  <c r="M79"/>
  <c r="L9" i="9"/>
  <c r="T22" i="11"/>
  <c r="R14" i="39" s="1"/>
  <c r="T19" i="11"/>
  <c r="T21"/>
  <c r="T23" s="1"/>
  <c r="T20"/>
  <c r="O103"/>
  <c r="O112" s="1"/>
  <c r="O110"/>
  <c r="M7" i="6"/>
  <c r="M21" i="9" s="1"/>
  <c r="J27"/>
  <c r="AQ7" i="1"/>
  <c r="AB14"/>
  <c r="Q17" i="39"/>
  <c r="Q18"/>
  <c r="Q16"/>
  <c r="Q15"/>
  <c r="O14"/>
  <c r="Q14"/>
  <c r="M112" i="11"/>
  <c r="P23"/>
  <c r="Q23" s="1"/>
  <c r="Q21"/>
  <c r="I29" i="17"/>
  <c r="J31" s="1"/>
  <c r="D11" i="9"/>
  <c r="M78" i="39"/>
  <c r="O111" i="11"/>
  <c r="M10" i="6" s="1"/>
  <c r="T96" i="11"/>
  <c r="S98"/>
  <c r="S106"/>
  <c r="O19" i="39"/>
  <c r="V80" i="11" l="1"/>
  <c r="V82"/>
  <c r="T62" i="39" s="1"/>
  <c r="V79" i="11"/>
  <c r="V81" s="1"/>
  <c r="X43"/>
  <c r="Y63"/>
  <c r="U81"/>
  <c r="U83" s="1"/>
  <c r="T66" i="39"/>
  <c r="T65"/>
  <c r="T64"/>
  <c r="T63"/>
  <c r="X76" i="11"/>
  <c r="W78"/>
  <c r="R17" i="1"/>
  <c r="R56"/>
  <c r="R14" i="6"/>
  <c r="V5" i="10"/>
  <c r="R27"/>
  <c r="Q34"/>
  <c r="Q18" i="6" s="1"/>
  <c r="W31" i="39"/>
  <c r="W33"/>
  <c r="W34"/>
  <c r="W32"/>
  <c r="W52" i="11"/>
  <c r="U38" i="39" s="1"/>
  <c r="W49" i="11"/>
  <c r="W50"/>
  <c r="W51" s="1"/>
  <c r="W53" s="1"/>
  <c r="AA22" i="1"/>
  <c r="AB20"/>
  <c r="AL28"/>
  <c r="Y32" i="11"/>
  <c r="W22" i="39" s="1"/>
  <c r="Y30" i="11"/>
  <c r="Y29"/>
  <c r="Y31" s="1"/>
  <c r="V7"/>
  <c r="U8"/>
  <c r="U42" i="39"/>
  <c r="U41"/>
  <c r="U40"/>
  <c r="U39"/>
  <c r="Q56" i="1"/>
  <c r="Q14" i="6"/>
  <c r="W26" i="39"/>
  <c r="W23"/>
  <c r="W24"/>
  <c r="W25"/>
  <c r="V30" i="1"/>
  <c r="W27"/>
  <c r="V31"/>
  <c r="V29"/>
  <c r="X6"/>
  <c r="W9"/>
  <c r="W10" s="1"/>
  <c r="W8"/>
  <c r="Z62" i="11"/>
  <c r="X46" i="39" s="1"/>
  <c r="Z60" i="11"/>
  <c r="Z59"/>
  <c r="S38" i="1"/>
  <c r="T43" i="39"/>
  <c r="R75"/>
  <c r="V68" i="11"/>
  <c r="W66"/>
  <c r="U89"/>
  <c r="U90"/>
  <c r="U92"/>
  <c r="S70" i="39" s="1"/>
  <c r="Q15" i="6"/>
  <c r="Y39" i="11"/>
  <c r="Y41" s="1"/>
  <c r="Y43" s="1"/>
  <c r="Y42"/>
  <c r="W30" i="39" s="1"/>
  <c r="Y40" i="11"/>
  <c r="T9"/>
  <c r="T11" s="1"/>
  <c r="T13" s="1"/>
  <c r="T12"/>
  <c r="R6" i="39" s="1"/>
  <c r="T10" i="11"/>
  <c r="Q7" i="39"/>
  <c r="Q8"/>
  <c r="Q10"/>
  <c r="Q9"/>
  <c r="O6"/>
  <c r="V10" i="1"/>
  <c r="S47"/>
  <c r="S45"/>
  <c r="T13"/>
  <c r="S15"/>
  <c r="S17" s="1"/>
  <c r="S16"/>
  <c r="S53"/>
  <c r="R48"/>
  <c r="V51" i="11"/>
  <c r="V53" s="1"/>
  <c r="W51" i="39"/>
  <c r="N33" i="6"/>
  <c r="N20" i="9" s="1"/>
  <c r="O20" s="1"/>
  <c r="T91" i="11"/>
  <c r="T93" s="1"/>
  <c r="U72"/>
  <c r="S54" i="39" s="1"/>
  <c r="U70" i="11"/>
  <c r="U69"/>
  <c r="R10" i="39"/>
  <c r="R9"/>
  <c r="R7"/>
  <c r="R8"/>
  <c r="X49"/>
  <c r="X50"/>
  <c r="X47"/>
  <c r="X48"/>
  <c r="X48" i="11"/>
  <c r="Y46"/>
  <c r="W86"/>
  <c r="V88"/>
  <c r="T36" i="1"/>
  <c r="T51"/>
  <c r="U34"/>
  <c r="T37"/>
  <c r="T38" s="1"/>
  <c r="Y21"/>
  <c r="X23"/>
  <c r="X24"/>
  <c r="Z28" i="11"/>
  <c r="AA26"/>
  <c r="AA36"/>
  <c r="Z38"/>
  <c r="U46" i="1"/>
  <c r="V41"/>
  <c r="U52"/>
  <c r="S58" i="39"/>
  <c r="S55"/>
  <c r="S57"/>
  <c r="S56"/>
  <c r="AB35" i="1"/>
  <c r="U42"/>
  <c r="T44"/>
  <c r="AA58" i="11"/>
  <c r="AB56"/>
  <c r="S71" i="39"/>
  <c r="S74"/>
  <c r="S73"/>
  <c r="S72"/>
  <c r="O33" i="6"/>
  <c r="R59" i="39"/>
  <c r="V27"/>
  <c r="J33" i="9"/>
  <c r="S23" i="11"/>
  <c r="P109"/>
  <c r="Q100"/>
  <c r="U96"/>
  <c r="T106"/>
  <c r="T98"/>
  <c r="N81" i="39"/>
  <c r="O81" s="1"/>
  <c r="N82"/>
  <c r="O82" s="1"/>
  <c r="N80"/>
  <c r="O80" s="1"/>
  <c r="N79"/>
  <c r="S100" i="11"/>
  <c r="S102"/>
  <c r="S99"/>
  <c r="S101"/>
  <c r="S107"/>
  <c r="D14" i="9"/>
  <c r="E6" i="45"/>
  <c r="D6"/>
  <c r="R17" i="39"/>
  <c r="R18"/>
  <c r="R16"/>
  <c r="R15"/>
  <c r="Q19"/>
  <c r="AB6" i="11"/>
  <c r="N6" i="6"/>
  <c r="Q107" i="11"/>
  <c r="P111"/>
  <c r="N78" i="39"/>
  <c r="Q102" i="11"/>
  <c r="W16"/>
  <c r="V18"/>
  <c r="M83" i="39"/>
  <c r="M85" s="1"/>
  <c r="M9" i="6"/>
  <c r="M9" i="9"/>
  <c r="O79" i="39"/>
  <c r="O83" s="1"/>
  <c r="U20" i="11"/>
  <c r="U22"/>
  <c r="U19"/>
  <c r="AE14" i="1"/>
  <c r="AC14"/>
  <c r="S15" i="39"/>
  <c r="S17"/>
  <c r="S18"/>
  <c r="S16"/>
  <c r="P108" i="11"/>
  <c r="Q99"/>
  <c r="L36" i="6"/>
  <c r="L35"/>
  <c r="L19" i="9"/>
  <c r="P101" i="11"/>
  <c r="O29" i="17"/>
  <c r="P31" s="1"/>
  <c r="R11" i="39" l="1"/>
  <c r="S48" i="1"/>
  <c r="Z61" i="11"/>
  <c r="Z63" s="1"/>
  <c r="T67" i="39"/>
  <c r="X78" i="11"/>
  <c r="Y76"/>
  <c r="U64" i="39"/>
  <c r="U65"/>
  <c r="U66"/>
  <c r="U63"/>
  <c r="W80" i="11"/>
  <c r="W82"/>
  <c r="U62" i="39" s="1"/>
  <c r="W79" i="11"/>
  <c r="V83"/>
  <c r="AB58"/>
  <c r="AC56"/>
  <c r="U44" i="1"/>
  <c r="V42"/>
  <c r="V46"/>
  <c r="W41"/>
  <c r="V52"/>
  <c r="AA28" i="11"/>
  <c r="AB26"/>
  <c r="Y48"/>
  <c r="Z46"/>
  <c r="T57" i="39"/>
  <c r="T55"/>
  <c r="T58"/>
  <c r="T56"/>
  <c r="U13" i="1"/>
  <c r="T15"/>
  <c r="T54" s="1"/>
  <c r="T15" i="6" s="1"/>
  <c r="T16" i="1"/>
  <c r="S9" i="39"/>
  <c r="S8"/>
  <c r="S7"/>
  <c r="S10"/>
  <c r="X33"/>
  <c r="X34"/>
  <c r="X32"/>
  <c r="X31"/>
  <c r="Y48"/>
  <c r="Y49"/>
  <c r="Y50"/>
  <c r="Y47"/>
  <c r="U9" i="11"/>
  <c r="U10"/>
  <c r="U12"/>
  <c r="S6" i="39" s="1"/>
  <c r="AB22" i="1"/>
  <c r="AC22" s="1"/>
  <c r="AE20"/>
  <c r="S27" i="10"/>
  <c r="R34"/>
  <c r="R18" i="6" s="1"/>
  <c r="W5" i="10"/>
  <c r="X51" i="39"/>
  <c r="S55" i="1"/>
  <c r="S16" i="6" s="1"/>
  <c r="U91" i="11"/>
  <c r="U93" s="1"/>
  <c r="W27" i="39"/>
  <c r="W35"/>
  <c r="T45" i="1"/>
  <c r="T47"/>
  <c r="AE35"/>
  <c r="AC35"/>
  <c r="AA38" i="11"/>
  <c r="AB36"/>
  <c r="X86"/>
  <c r="W88"/>
  <c r="S14" i="6"/>
  <c r="S54" i="1"/>
  <c r="S56" s="1"/>
  <c r="V70" i="11"/>
  <c r="V72"/>
  <c r="T54" i="39" s="1"/>
  <c r="V69" i="11"/>
  <c r="V71" s="1"/>
  <c r="V73" s="1"/>
  <c r="X8" i="1"/>
  <c r="X9"/>
  <c r="Y6"/>
  <c r="X27"/>
  <c r="W29"/>
  <c r="W30"/>
  <c r="V41" i="39"/>
  <c r="V39"/>
  <c r="V42"/>
  <c r="V40"/>
  <c r="S59"/>
  <c r="U71" i="11"/>
  <c r="U73" s="1"/>
  <c r="Q33" i="6"/>
  <c r="Q20" i="9" s="1"/>
  <c r="U43" i="39"/>
  <c r="Y33" i="11"/>
  <c r="R33" i="6"/>
  <c r="R20" i="9" s="1"/>
  <c r="AA62" i="11"/>
  <c r="AA60"/>
  <c r="AA59"/>
  <c r="Z42"/>
  <c r="X30" i="39" s="1"/>
  <c r="Y32" s="1"/>
  <c r="Z40" i="11"/>
  <c r="Z41" s="1"/>
  <c r="Z43" s="1"/>
  <c r="Z39"/>
  <c r="Z29"/>
  <c r="Z32"/>
  <c r="X22" i="39" s="1"/>
  <c r="Z30" i="11"/>
  <c r="Z21" i="1"/>
  <c r="Y23"/>
  <c r="Y24" s="1"/>
  <c r="V34"/>
  <c r="U51"/>
  <c r="U36"/>
  <c r="U37"/>
  <c r="V89" i="11"/>
  <c r="V92"/>
  <c r="T70" i="39" s="1"/>
  <c r="V90" i="11"/>
  <c r="X49"/>
  <c r="X50"/>
  <c r="X52"/>
  <c r="V38" i="39" s="1"/>
  <c r="T72"/>
  <c r="T74"/>
  <c r="T71"/>
  <c r="T73"/>
  <c r="X66" i="11"/>
  <c r="W68"/>
  <c r="W7"/>
  <c r="V8"/>
  <c r="X24" i="39"/>
  <c r="X26"/>
  <c r="X23"/>
  <c r="X25"/>
  <c r="AM28" i="1"/>
  <c r="R19" i="39"/>
  <c r="S75"/>
  <c r="Q11"/>
  <c r="D7" i="45"/>
  <c r="E7"/>
  <c r="AF14" i="1"/>
  <c r="L27" i="9"/>
  <c r="N7" i="6"/>
  <c r="Q108" i="11"/>
  <c r="M19" i="9"/>
  <c r="M27" s="1"/>
  <c r="Y34" i="39"/>
  <c r="Y31"/>
  <c r="Y33"/>
  <c r="AC6" i="11"/>
  <c r="P103"/>
  <c r="P110"/>
  <c r="Q110" s="1"/>
  <c r="Q101"/>
  <c r="X16"/>
  <c r="W18"/>
  <c r="N10" i="6"/>
  <c r="O10" s="1"/>
  <c r="Q111" i="11"/>
  <c r="Q6" i="6"/>
  <c r="Q78" i="39"/>
  <c r="S111" i="11"/>
  <c r="T99"/>
  <c r="T108" s="1"/>
  <c r="R7" i="6" s="1"/>
  <c r="T100" i="11"/>
  <c r="T109" s="1"/>
  <c r="R8" i="6" s="1"/>
  <c r="T102" i="11"/>
  <c r="T107"/>
  <c r="R6" i="6" s="1"/>
  <c r="N8"/>
  <c r="O8" s="1"/>
  <c r="Q109" i="11"/>
  <c r="S19" i="39"/>
  <c r="U21" i="11"/>
  <c r="S14" i="39"/>
  <c r="M11" i="6"/>
  <c r="M34" s="1"/>
  <c r="V19" i="11"/>
  <c r="V22"/>
  <c r="T14" i="39" s="1"/>
  <c r="V20" i="11"/>
  <c r="Q82" i="39"/>
  <c r="Q81"/>
  <c r="Q80"/>
  <c r="Q79"/>
  <c r="O78"/>
  <c r="N8" i="9"/>
  <c r="O8" s="1"/>
  <c r="C17" i="44"/>
  <c r="C18" s="1"/>
  <c r="N7" i="9"/>
  <c r="N9" i="6"/>
  <c r="N11" s="1"/>
  <c r="N34" s="1"/>
  <c r="O6"/>
  <c r="S108" i="11"/>
  <c r="U98"/>
  <c r="U106"/>
  <c r="V96"/>
  <c r="N83" i="39"/>
  <c r="N85" s="1"/>
  <c r="U12" i="17" s="1"/>
  <c r="D16" i="9"/>
  <c r="S103" i="11"/>
  <c r="S110"/>
  <c r="S109"/>
  <c r="X51" l="1"/>
  <c r="X53" s="1"/>
  <c r="W81"/>
  <c r="W83" s="1"/>
  <c r="U67" i="39"/>
  <c r="X80" i="11"/>
  <c r="X79"/>
  <c r="X81" s="1"/>
  <c r="X83" s="1"/>
  <c r="X82"/>
  <c r="V62" i="39" s="1"/>
  <c r="V66"/>
  <c r="V63"/>
  <c r="V67" s="1"/>
  <c r="V65"/>
  <c r="V64"/>
  <c r="Z76" i="11"/>
  <c r="Y78"/>
  <c r="Z31"/>
  <c r="AA61"/>
  <c r="AA63" s="1"/>
  <c r="X10" i="1"/>
  <c r="S11" i="39"/>
  <c r="T17" i="1"/>
  <c r="T59" i="39"/>
  <c r="V10" i="11"/>
  <c r="V12"/>
  <c r="T6" i="39" s="1"/>
  <c r="V9" i="11"/>
  <c r="V11"/>
  <c r="V13" s="1"/>
  <c r="W72"/>
  <c r="U54" i="39" s="1"/>
  <c r="W70" i="11"/>
  <c r="W69"/>
  <c r="W39" i="39"/>
  <c r="W42"/>
  <c r="W41"/>
  <c r="W40"/>
  <c r="V36" i="1"/>
  <c r="W34"/>
  <c r="V37"/>
  <c r="AA21"/>
  <c r="Z23"/>
  <c r="Z24" s="1"/>
  <c r="Y46" i="39"/>
  <c r="Y9" i="1"/>
  <c r="Y8"/>
  <c r="Y10" s="1"/>
  <c r="Z6"/>
  <c r="Y86" i="11"/>
  <c r="X88"/>
  <c r="T48" i="1"/>
  <c r="T27" i="10"/>
  <c r="S34"/>
  <c r="S18" i="6" s="1"/>
  <c r="AB28" i="11"/>
  <c r="AC26"/>
  <c r="W52" i="1"/>
  <c r="X41"/>
  <c r="W46"/>
  <c r="W42"/>
  <c r="V44"/>
  <c r="AB62" i="11"/>
  <c r="Z46" i="39" s="1"/>
  <c r="AB60" i="11"/>
  <c r="AB59"/>
  <c r="U11" i="17"/>
  <c r="X27" i="39"/>
  <c r="T75"/>
  <c r="V91" i="11"/>
  <c r="V93" s="1"/>
  <c r="V43" i="39"/>
  <c r="W31" i="1"/>
  <c r="U11" i="11"/>
  <c r="U13" s="1"/>
  <c r="T55" i="1"/>
  <c r="T16" i="6" s="1"/>
  <c r="Y23" i="39"/>
  <c r="Y25"/>
  <c r="Y26"/>
  <c r="Y24"/>
  <c r="U58"/>
  <c r="U57"/>
  <c r="U56"/>
  <c r="U55"/>
  <c r="W92" i="11"/>
  <c r="U70" i="39" s="1"/>
  <c r="W90" i="11"/>
  <c r="W91" s="1"/>
  <c r="W93" s="1"/>
  <c r="W89"/>
  <c r="AA42"/>
  <c r="Y30" i="39" s="1"/>
  <c r="AA40" i="11"/>
  <c r="AA39"/>
  <c r="AE22" i="1"/>
  <c r="AF20"/>
  <c r="V13"/>
  <c r="V51" s="1"/>
  <c r="U15"/>
  <c r="U16"/>
  <c r="U17" s="1"/>
  <c r="Y52" i="11"/>
  <c r="W38" i="39" s="1"/>
  <c r="Y50" i="11"/>
  <c r="Y51" s="1"/>
  <c r="Y53" s="1"/>
  <c r="Y49"/>
  <c r="AC58"/>
  <c r="AD56"/>
  <c r="AE56" s="1"/>
  <c r="X35" i="39"/>
  <c r="AN28" i="1"/>
  <c r="X7" i="11"/>
  <c r="W8"/>
  <c r="X68"/>
  <c r="Y66"/>
  <c r="U71" i="39"/>
  <c r="U73"/>
  <c r="U74"/>
  <c r="U72"/>
  <c r="U38" i="1"/>
  <c r="X29"/>
  <c r="Y27"/>
  <c r="X30"/>
  <c r="S15" i="6"/>
  <c r="AB38" i="11"/>
  <c r="AC36"/>
  <c r="AF35" i="1"/>
  <c r="X5" i="10"/>
  <c r="T10" i="39"/>
  <c r="T9"/>
  <c r="T7"/>
  <c r="T8"/>
  <c r="Y51"/>
  <c r="Z48" i="11"/>
  <c r="AA46"/>
  <c r="AA29"/>
  <c r="AA32"/>
  <c r="Y22" i="39" s="1"/>
  <c r="AA30" i="11"/>
  <c r="U45" i="1"/>
  <c r="U53" s="1"/>
  <c r="U47"/>
  <c r="V21" i="11"/>
  <c r="V23" s="1"/>
  <c r="Z33"/>
  <c r="S33" i="6"/>
  <c r="S20" i="9" s="1"/>
  <c r="T53" i="1"/>
  <c r="U18" i="39"/>
  <c r="U15"/>
  <c r="U17"/>
  <c r="U16"/>
  <c r="S112" i="11"/>
  <c r="D32" i="9"/>
  <c r="D34" s="1"/>
  <c r="E31" s="1"/>
  <c r="D29"/>
  <c r="W96" i="11"/>
  <c r="V106"/>
  <c r="V98"/>
  <c r="Q83" i="39"/>
  <c r="Q85" s="1"/>
  <c r="M36" i="6"/>
  <c r="M35"/>
  <c r="R78" i="39"/>
  <c r="T111" i="11"/>
  <c r="R10" i="6" s="1"/>
  <c r="R80" i="39"/>
  <c r="R82"/>
  <c r="R79"/>
  <c r="R81"/>
  <c r="M33" i="9"/>
  <c r="N21"/>
  <c r="O21" s="1"/>
  <c r="O7" i="6"/>
  <c r="O9" s="1"/>
  <c r="O11" s="1"/>
  <c r="O34" s="1"/>
  <c r="R21" i="9"/>
  <c r="N9"/>
  <c r="O9" s="1"/>
  <c r="O7"/>
  <c r="T16" i="39"/>
  <c r="T17"/>
  <c r="T15"/>
  <c r="T18"/>
  <c r="U23" i="11"/>
  <c r="R8" i="9"/>
  <c r="R9" i="6"/>
  <c r="R7" i="9"/>
  <c r="R9" s="1"/>
  <c r="C22" i="44"/>
  <c r="Q10" i="6"/>
  <c r="Q8" i="9"/>
  <c r="C21" i="44"/>
  <c r="Q7" i="9"/>
  <c r="Y16" i="11"/>
  <c r="X18"/>
  <c r="AD6"/>
  <c r="Y35" i="39"/>
  <c r="L33" i="9"/>
  <c r="N19"/>
  <c r="O85" i="39"/>
  <c r="U100" i="11"/>
  <c r="U102"/>
  <c r="U99"/>
  <c r="U107"/>
  <c r="S6" i="6" s="1"/>
  <c r="Q8"/>
  <c r="Q7"/>
  <c r="N35"/>
  <c r="N36" s="1"/>
  <c r="W19" i="11"/>
  <c r="W21"/>
  <c r="W23" s="1"/>
  <c r="W20"/>
  <c r="W22"/>
  <c r="U14" i="39" s="1"/>
  <c r="P112" i="11"/>
  <c r="Q112" s="1"/>
  <c r="Q103"/>
  <c r="AG14" i="1"/>
  <c r="K8" i="45"/>
  <c r="I8" s="1"/>
  <c r="T101" i="11"/>
  <c r="U55" i="1" l="1"/>
  <c r="U16" i="6" s="1"/>
  <c r="AA76" i="11"/>
  <c r="Z78"/>
  <c r="Y80"/>
  <c r="Y79"/>
  <c r="Y81" s="1"/>
  <c r="Y83" s="1"/>
  <c r="Y82"/>
  <c r="W62" i="39" s="1"/>
  <c r="W66"/>
  <c r="W64"/>
  <c r="W65"/>
  <c r="W63"/>
  <c r="X31" i="1"/>
  <c r="AA41" i="11"/>
  <c r="U14" i="6"/>
  <c r="T56" i="1"/>
  <c r="T14" i="6"/>
  <c r="AG35" i="1"/>
  <c r="Z27"/>
  <c r="Y29"/>
  <c r="Y31" s="1"/>
  <c r="Y30"/>
  <c r="X69" i="11"/>
  <c r="X70"/>
  <c r="X72"/>
  <c r="V54" i="39" s="1"/>
  <c r="AQ28" i="1"/>
  <c r="AD58" i="11"/>
  <c r="AG56"/>
  <c r="AF22" i="1"/>
  <c r="AG20"/>
  <c r="X42"/>
  <c r="W44"/>
  <c r="AC28" i="11"/>
  <c r="AD26"/>
  <c r="Z47" i="39"/>
  <c r="Z49"/>
  <c r="Z48"/>
  <c r="Z50"/>
  <c r="R83"/>
  <c r="R85" s="1"/>
  <c r="R19" i="9" s="1"/>
  <c r="R27" s="1"/>
  <c r="AA31" i="11"/>
  <c r="AA33" s="1"/>
  <c r="T11" i="39"/>
  <c r="U59"/>
  <c r="AB61" i="11"/>
  <c r="V38" i="1"/>
  <c r="W71" i="11"/>
  <c r="W73" s="1"/>
  <c r="AO28" i="1"/>
  <c r="Z24" i="39"/>
  <c r="Z26"/>
  <c r="Z25"/>
  <c r="Z23"/>
  <c r="Z52" i="11"/>
  <c r="X38" i="39" s="1"/>
  <c r="Z49" i="11"/>
  <c r="Z51" s="1"/>
  <c r="Z53" s="1"/>
  <c r="Z50"/>
  <c r="AB40"/>
  <c r="AB42"/>
  <c r="Z30" i="39" s="1"/>
  <c r="AB39" i="11"/>
  <c r="AB41" s="1"/>
  <c r="Z66"/>
  <c r="Y68"/>
  <c r="Y7"/>
  <c r="X8"/>
  <c r="X39" i="39"/>
  <c r="X40"/>
  <c r="X41"/>
  <c r="X42"/>
  <c r="V74"/>
  <c r="V71"/>
  <c r="V73"/>
  <c r="V72"/>
  <c r="V47" i="1"/>
  <c r="V45"/>
  <c r="V53" s="1"/>
  <c r="Z86" i="11"/>
  <c r="Y88"/>
  <c r="Z9" i="1"/>
  <c r="AA6"/>
  <c r="Z8"/>
  <c r="AA23"/>
  <c r="AA24" s="1"/>
  <c r="AB21"/>
  <c r="U48"/>
  <c r="AA43" i="11"/>
  <c r="AB46"/>
  <c r="AA48"/>
  <c r="Y5" i="10"/>
  <c r="AC38" i="11"/>
  <c r="AD36"/>
  <c r="W12"/>
  <c r="U6" i="39" s="1"/>
  <c r="W10" i="11"/>
  <c r="W9"/>
  <c r="AC60"/>
  <c r="AC59"/>
  <c r="AC62"/>
  <c r="AA46" i="39" s="1"/>
  <c r="AE58" i="11"/>
  <c r="W13" i="1"/>
  <c r="V15"/>
  <c r="V54" s="1"/>
  <c r="V15" i="6" s="1"/>
  <c r="V16" i="1"/>
  <c r="V17" s="1"/>
  <c r="Z34" i="39"/>
  <c r="Z32"/>
  <c r="Z33"/>
  <c r="Z31"/>
  <c r="AA47"/>
  <c r="AA48"/>
  <c r="AA49"/>
  <c r="AA50"/>
  <c r="X46" i="1"/>
  <c r="Y41"/>
  <c r="X52"/>
  <c r="AB30" i="11"/>
  <c r="AB29"/>
  <c r="AB31" s="1"/>
  <c r="AB33" s="1"/>
  <c r="AB32"/>
  <c r="Z22" i="39" s="1"/>
  <c r="U27" i="10"/>
  <c r="T34"/>
  <c r="T18" i="6" s="1"/>
  <c r="X90" i="11"/>
  <c r="X92"/>
  <c r="V70" i="39" s="1"/>
  <c r="X89" i="11"/>
  <c r="X91" s="1"/>
  <c r="X93" s="1"/>
  <c r="W36" i="1"/>
  <c r="W51"/>
  <c r="X34"/>
  <c r="W37"/>
  <c r="V58" i="39"/>
  <c r="V57"/>
  <c r="V56"/>
  <c r="V55"/>
  <c r="U10"/>
  <c r="U9"/>
  <c r="U7"/>
  <c r="U8"/>
  <c r="U75"/>
  <c r="Y27"/>
  <c r="W43"/>
  <c r="U54" i="1"/>
  <c r="U56" s="1"/>
  <c r="O35" i="6"/>
  <c r="U29" i="17" s="1"/>
  <c r="O36" i="6"/>
  <c r="U108" i="11"/>
  <c r="AG6"/>
  <c r="AE6"/>
  <c r="R33" i="9"/>
  <c r="Z16" i="11"/>
  <c r="Y18"/>
  <c r="Q9" i="9"/>
  <c r="T19" i="39"/>
  <c r="V102" i="11"/>
  <c r="V99"/>
  <c r="V108" s="1"/>
  <c r="T7" i="6" s="1"/>
  <c r="V107" i="11"/>
  <c r="V100"/>
  <c r="V109" s="1"/>
  <c r="T8" i="6" s="1"/>
  <c r="Q21" i="9"/>
  <c r="U109" i="11"/>
  <c r="T103"/>
  <c r="T110"/>
  <c r="S7" i="9"/>
  <c r="S8"/>
  <c r="C23" i="44"/>
  <c r="U111" i="11"/>
  <c r="S78" i="39"/>
  <c r="N27" i="9"/>
  <c r="O19"/>
  <c r="AH14" i="1"/>
  <c r="AI14" s="1"/>
  <c r="V17" i="39"/>
  <c r="V18"/>
  <c r="V16"/>
  <c r="V15"/>
  <c r="X22" i="11"/>
  <c r="X19"/>
  <c r="X20"/>
  <c r="S82" i="39"/>
  <c r="S79"/>
  <c r="S81"/>
  <c r="S80"/>
  <c r="Q19" i="9"/>
  <c r="X96" i="11"/>
  <c r="W106"/>
  <c r="W98"/>
  <c r="E11" i="9"/>
  <c r="U101" i="11"/>
  <c r="Q9" i="6"/>
  <c r="Q11" s="1"/>
  <c r="Q34" s="1"/>
  <c r="R11"/>
  <c r="R34" s="1"/>
  <c r="U19" i="39"/>
  <c r="AB76" i="11" l="1"/>
  <c r="AA78"/>
  <c r="W11"/>
  <c r="W13" s="1"/>
  <c r="Z10" i="1"/>
  <c r="V75" i="39"/>
  <c r="X71" i="11"/>
  <c r="X73" s="1"/>
  <c r="W67" i="39"/>
  <c r="X65"/>
  <c r="X64"/>
  <c r="X63"/>
  <c r="X66"/>
  <c r="Z79" i="11"/>
  <c r="Z82"/>
  <c r="X62" i="39" s="1"/>
  <c r="Z80" i="11"/>
  <c r="AC61"/>
  <c r="AC63" s="1"/>
  <c r="AB43"/>
  <c r="Z27" i="39"/>
  <c r="W73"/>
  <c r="W72"/>
  <c r="W71"/>
  <c r="W74"/>
  <c r="V27" i="10"/>
  <c r="U34"/>
  <c r="U18" i="6" s="1"/>
  <c r="Y46" i="1"/>
  <c r="Z41"/>
  <c r="Y52"/>
  <c r="X13"/>
  <c r="W15"/>
  <c r="W54" s="1"/>
  <c r="W16"/>
  <c r="AE36" i="11"/>
  <c r="AD38"/>
  <c r="AG36"/>
  <c r="Z5" i="10"/>
  <c r="AA8" i="1"/>
  <c r="AB6"/>
  <c r="AA9"/>
  <c r="Y89" i="11"/>
  <c r="Y92"/>
  <c r="W70" i="39" s="1"/>
  <c r="Y90" i="11"/>
  <c r="X10"/>
  <c r="X9"/>
  <c r="X11" s="1"/>
  <c r="X13" s="1"/>
  <c r="X12"/>
  <c r="V6" i="39" s="1"/>
  <c r="AA66" i="11"/>
  <c r="Z68"/>
  <c r="AA31" i="39"/>
  <c r="AA33"/>
  <c r="AA34"/>
  <c r="AA32"/>
  <c r="AC29" i="11"/>
  <c r="AC30"/>
  <c r="AC32"/>
  <c r="AH56"/>
  <c r="AG58"/>
  <c r="AH35" i="1"/>
  <c r="AI35" s="1"/>
  <c r="U11" i="39"/>
  <c r="V59"/>
  <c r="AA51"/>
  <c r="U15" i="6"/>
  <c r="X36" i="1"/>
  <c r="X51"/>
  <c r="Y34"/>
  <c r="X37"/>
  <c r="V14" i="6"/>
  <c r="AB50" i="39"/>
  <c r="AC50" s="1"/>
  <c r="AB47"/>
  <c r="AB48"/>
  <c r="AC48" s="1"/>
  <c r="AB49"/>
  <c r="AC49" s="1"/>
  <c r="AC46" i="11"/>
  <c r="AB48"/>
  <c r="AB23" i="1"/>
  <c r="AC23" s="1"/>
  <c r="AE21"/>
  <c r="AC21"/>
  <c r="AB24"/>
  <c r="AC24" s="1"/>
  <c r="Y69" i="11"/>
  <c r="Y72"/>
  <c r="W54" i="39" s="1"/>
  <c r="Y70" i="11"/>
  <c r="Y71" s="1"/>
  <c r="Y73" s="1"/>
  <c r="AB63"/>
  <c r="Z51" i="39"/>
  <c r="AC47"/>
  <c r="AD28" i="11"/>
  <c r="AG26"/>
  <c r="X44" i="1"/>
  <c r="Y42"/>
  <c r="AA27"/>
  <c r="Z29"/>
  <c r="Z31" s="1"/>
  <c r="Z30"/>
  <c r="T33" i="6"/>
  <c r="T20" i="9" s="1"/>
  <c r="V48" i="1"/>
  <c r="X43" i="39"/>
  <c r="U33" i="6"/>
  <c r="U20" i="9" s="1"/>
  <c r="AA26" i="39"/>
  <c r="AA24"/>
  <c r="AA25"/>
  <c r="AA23"/>
  <c r="V8"/>
  <c r="V7"/>
  <c r="V11" s="1"/>
  <c r="V9"/>
  <c r="V10"/>
  <c r="AC40" i="11"/>
  <c r="AC42"/>
  <c r="AA30" i="39" s="1"/>
  <c r="AC39" i="11"/>
  <c r="AA49"/>
  <c r="AA51" s="1"/>
  <c r="AA53" s="1"/>
  <c r="AA50"/>
  <c r="AA52"/>
  <c r="Y38" i="39" s="1"/>
  <c r="Z88" i="11"/>
  <c r="AA86"/>
  <c r="Z7"/>
  <c r="Y8"/>
  <c r="Y40" i="39"/>
  <c r="Y41"/>
  <c r="Y39"/>
  <c r="Y43" s="1"/>
  <c r="Y42"/>
  <c r="W45" i="1"/>
  <c r="W47"/>
  <c r="AG22"/>
  <c r="AH20"/>
  <c r="AD59" i="11"/>
  <c r="AE59" s="1"/>
  <c r="AD60"/>
  <c r="AE60" s="1"/>
  <c r="AD62"/>
  <c r="AB46" i="39" s="1"/>
  <c r="AE49" s="1"/>
  <c r="W57"/>
  <c r="W58"/>
  <c r="W56"/>
  <c r="W55"/>
  <c r="X21" i="11"/>
  <c r="V19" i="39"/>
  <c r="W38" i="1"/>
  <c r="Z35" i="39"/>
  <c r="V55" i="1"/>
  <c r="AE26" i="11"/>
  <c r="X23"/>
  <c r="Q35" i="6"/>
  <c r="Q36" s="1"/>
  <c r="U103" i="11"/>
  <c r="U112" s="1"/>
  <c r="U110"/>
  <c r="E14" i="9"/>
  <c r="W99" i="11"/>
  <c r="W108" s="1"/>
  <c r="U7" i="6" s="1"/>
  <c r="W100" i="11"/>
  <c r="W102"/>
  <c r="W107"/>
  <c r="U6" i="6" s="1"/>
  <c r="R35"/>
  <c r="R36"/>
  <c r="X98" i="11"/>
  <c r="Y96"/>
  <c r="X106"/>
  <c r="N33" i="9"/>
  <c r="O27"/>
  <c r="S8" i="6"/>
  <c r="Y20" i="11"/>
  <c r="Y19"/>
  <c r="Y21"/>
  <c r="Y23" s="1"/>
  <c r="Y22"/>
  <c r="W14" i="39" s="1"/>
  <c r="AH6" i="11"/>
  <c r="V31" i="17"/>
  <c r="S83" i="39"/>
  <c r="S85" s="1"/>
  <c r="S9" i="9"/>
  <c r="V101" i="11"/>
  <c r="AK14" i="1"/>
  <c r="S10" i="6"/>
  <c r="T6"/>
  <c r="T78" i="39"/>
  <c r="V111" i="11"/>
  <c r="T10" i="6" s="1"/>
  <c r="S7"/>
  <c r="Q27" i="9"/>
  <c r="V14" i="39"/>
  <c r="T79"/>
  <c r="T81"/>
  <c r="T80"/>
  <c r="T82"/>
  <c r="T112" i="11"/>
  <c r="Z18"/>
  <c r="AA16"/>
  <c r="T21" i="9"/>
  <c r="AA82" i="11" l="1"/>
  <c r="Y62" i="39" s="1"/>
  <c r="AA80" i="11"/>
  <c r="AA79"/>
  <c r="Y66" i="39"/>
  <c r="Y65"/>
  <c r="Y63"/>
  <c r="Y64"/>
  <c r="AC76" i="11"/>
  <c r="AB78"/>
  <c r="X67" i="39"/>
  <c r="AC51"/>
  <c r="Z81" i="11"/>
  <c r="Z83" s="1"/>
  <c r="W15" i="6"/>
  <c r="V16"/>
  <c r="AB86" i="11"/>
  <c r="AA88"/>
  <c r="AB31" i="39"/>
  <c r="AB32"/>
  <c r="AC32" s="1"/>
  <c r="AB33"/>
  <c r="AC33" s="1"/>
  <c r="AB34"/>
  <c r="AC34" s="1"/>
  <c r="AA27"/>
  <c r="Y44" i="1"/>
  <c r="Z42"/>
  <c r="AD30" i="11"/>
  <c r="AE30" s="1"/>
  <c r="AD29"/>
  <c r="AE29" s="1"/>
  <c r="AD32"/>
  <c r="AB22" i="39" s="1"/>
  <c r="AE23" i="1"/>
  <c r="AF21"/>
  <c r="AE24"/>
  <c r="AC48" i="11"/>
  <c r="AD46"/>
  <c r="AE46" s="1"/>
  <c r="AK35" i="1"/>
  <c r="AG60" i="11"/>
  <c r="AG62"/>
  <c r="AG59"/>
  <c r="AA22" i="39"/>
  <c r="AE32" i="11"/>
  <c r="W8" i="39"/>
  <c r="W9"/>
  <c r="W7"/>
  <c r="W10"/>
  <c r="AB8" i="1"/>
  <c r="AC8" s="1"/>
  <c r="AE6"/>
  <c r="AB9"/>
  <c r="AA5" i="10"/>
  <c r="W55" i="1"/>
  <c r="W16" i="6" s="1"/>
  <c r="AC46" i="39"/>
  <c r="AD61" i="11"/>
  <c r="AB51" i="39"/>
  <c r="V56" i="1"/>
  <c r="AE62" i="11"/>
  <c r="AA35" i="39"/>
  <c r="Y91" i="11"/>
  <c r="Y93" s="1"/>
  <c r="AH22" i="1"/>
  <c r="AI22" s="1"/>
  <c r="AK20"/>
  <c r="AA7" i="11"/>
  <c r="Z8"/>
  <c r="Z39" i="39"/>
  <c r="Z40"/>
  <c r="Z42"/>
  <c r="Z41"/>
  <c r="AB27" i="1"/>
  <c r="AA29"/>
  <c r="AA31" s="1"/>
  <c r="AA30"/>
  <c r="AH26" i="11"/>
  <c r="AG28"/>
  <c r="X58" i="39"/>
  <c r="X57"/>
  <c r="X56"/>
  <c r="X55"/>
  <c r="AB50" i="11"/>
  <c r="AB49"/>
  <c r="AB52"/>
  <c r="Z38" i="39" s="1"/>
  <c r="Z34" i="1"/>
  <c r="Y36"/>
  <c r="Y37"/>
  <c r="AA68" i="11"/>
  <c r="AB66"/>
  <c r="X74" i="39"/>
  <c r="X71"/>
  <c r="X73"/>
  <c r="X72"/>
  <c r="AD40" i="11"/>
  <c r="AE40" s="1"/>
  <c r="AD42"/>
  <c r="AD39"/>
  <c r="AE38"/>
  <c r="Y13" i="1"/>
  <c r="Y51" s="1"/>
  <c r="X15"/>
  <c r="X54" s="1"/>
  <c r="X15" i="6" s="1"/>
  <c r="X16" i="1"/>
  <c r="Z46"/>
  <c r="AA41"/>
  <c r="Z52"/>
  <c r="W27" i="10"/>
  <c r="V34"/>
  <c r="V18" i="6" s="1"/>
  <c r="W59" i="39"/>
  <c r="W48" i="1"/>
  <c r="AC41" i="11"/>
  <c r="AC43" s="1"/>
  <c r="AE28"/>
  <c r="AC31"/>
  <c r="AA10" i="1"/>
  <c r="W17"/>
  <c r="AE47" i="39"/>
  <c r="AE48"/>
  <c r="AE50"/>
  <c r="Y9" i="11"/>
  <c r="Y12"/>
  <c r="W6" i="39" s="1"/>
  <c r="Y10" i="11"/>
  <c r="Y11" s="1"/>
  <c r="Y13" s="1"/>
  <c r="Z92"/>
  <c r="X70" i="39" s="1"/>
  <c r="Z90" i="11"/>
  <c r="Z89"/>
  <c r="Z91" s="1"/>
  <c r="Z93" s="1"/>
  <c r="X45" i="1"/>
  <c r="X53" s="1"/>
  <c r="X47"/>
  <c r="AH58" i="11"/>
  <c r="AI56"/>
  <c r="Z72"/>
  <c r="X54" i="39" s="1"/>
  <c r="Z69" i="11"/>
  <c r="Z71" s="1"/>
  <c r="Z70"/>
  <c r="AG38"/>
  <c r="AH36"/>
  <c r="X38" i="1"/>
  <c r="W53"/>
  <c r="W75" i="39"/>
  <c r="AA18" i="11"/>
  <c r="AB16"/>
  <c r="Q33" i="9"/>
  <c r="Z19" i="11"/>
  <c r="Z22"/>
  <c r="Z20"/>
  <c r="W18" i="39"/>
  <c r="W17"/>
  <c r="W16"/>
  <c r="W15"/>
  <c r="T7" i="9"/>
  <c r="T8"/>
  <c r="T9" i="6"/>
  <c r="T11" s="1"/>
  <c r="T34" s="1"/>
  <c r="C24" i="44"/>
  <c r="V103" i="11"/>
  <c r="V110"/>
  <c r="X102"/>
  <c r="X100"/>
  <c r="X109" s="1"/>
  <c r="V8" i="6" s="1"/>
  <c r="X99" i="11"/>
  <c r="X107"/>
  <c r="U78" i="39"/>
  <c r="W111" i="11"/>
  <c r="U10" i="6" s="1"/>
  <c r="T83" i="39"/>
  <c r="T85" s="1"/>
  <c r="T19" i="9" s="1"/>
  <c r="T27" s="1"/>
  <c r="W101" i="11"/>
  <c r="AL14" i="1"/>
  <c r="S19" i="9"/>
  <c r="Z96" i="11"/>
  <c r="Y98"/>
  <c r="Y106"/>
  <c r="U8" i="9"/>
  <c r="U7"/>
  <c r="C25" i="44"/>
  <c r="E16" i="9"/>
  <c r="S21"/>
  <c r="S9" i="6"/>
  <c r="S11" s="1"/>
  <c r="S34" s="1"/>
  <c r="U82" i="39"/>
  <c r="U81"/>
  <c r="U79"/>
  <c r="U80"/>
  <c r="E8" i="45"/>
  <c r="D8"/>
  <c r="AI6" i="11"/>
  <c r="X18" i="39"/>
  <c r="X16"/>
  <c r="X17"/>
  <c r="X15"/>
  <c r="W109" i="11"/>
  <c r="Z65" i="39" l="1"/>
  <c r="Z63"/>
  <c r="Z67" s="1"/>
  <c r="Z66"/>
  <c r="Z64"/>
  <c r="X75"/>
  <c r="AB51" i="11"/>
  <c r="AB53" s="1"/>
  <c r="AC78"/>
  <c r="AD76"/>
  <c r="AB80"/>
  <c r="AB82"/>
  <c r="Z62" i="39" s="1"/>
  <c r="AB79" i="11"/>
  <c r="AB81" s="1"/>
  <c r="AB83" s="1"/>
  <c r="Z21"/>
  <c r="Z23" s="1"/>
  <c r="V33" i="6"/>
  <c r="V20" i="9" s="1"/>
  <c r="Y38" i="1"/>
  <c r="W11" i="39"/>
  <c r="Y67"/>
  <c r="AA81" i="11"/>
  <c r="AA83" s="1"/>
  <c r="X14" i="6"/>
  <c r="AI58" i="11"/>
  <c r="AJ56"/>
  <c r="X7" i="39"/>
  <c r="X8"/>
  <c r="X9"/>
  <c r="X10"/>
  <c r="X27" i="10"/>
  <c r="W34"/>
  <c r="W18" i="6" s="1"/>
  <c r="AE39" i="11"/>
  <c r="AD41"/>
  <c r="AA40" i="39"/>
  <c r="AA39"/>
  <c r="AA42"/>
  <c r="AA41"/>
  <c r="AE27" i="1"/>
  <c r="AB29"/>
  <c r="AC29" s="1"/>
  <c r="AB30"/>
  <c r="AC30" s="1"/>
  <c r="AB7" i="11"/>
  <c r="AA8"/>
  <c r="AD63"/>
  <c r="AE63" s="1"/>
  <c r="AE61"/>
  <c r="AB25" i="39"/>
  <c r="AC25" s="1"/>
  <c r="AB26"/>
  <c r="AC26" s="1"/>
  <c r="AB24"/>
  <c r="AC24" s="1"/>
  <c r="AB23"/>
  <c r="AE24"/>
  <c r="AC22"/>
  <c r="AE23"/>
  <c r="AE26"/>
  <c r="AE25"/>
  <c r="AE46"/>
  <c r="AG46" i="11"/>
  <c r="AD48"/>
  <c r="AA89"/>
  <c r="AA92"/>
  <c r="Y70" i="39" s="1"/>
  <c r="AA90" i="11"/>
  <c r="U9" i="9"/>
  <c r="X59" i="39"/>
  <c r="AD31" i="11"/>
  <c r="AD33" s="1"/>
  <c r="W56" i="1"/>
  <c r="W14" i="6"/>
  <c r="AG40" i="11"/>
  <c r="AG42"/>
  <c r="AE30" i="39" s="1"/>
  <c r="AF31" s="1"/>
  <c r="AG39" i="11"/>
  <c r="AG41" s="1"/>
  <c r="AG43" s="1"/>
  <c r="Y56" i="39"/>
  <c r="Y57"/>
  <c r="Y55"/>
  <c r="Y58"/>
  <c r="AA70" i="11"/>
  <c r="AA69"/>
  <c r="AA72"/>
  <c r="Y54" i="39" s="1"/>
  <c r="Z36" i="1"/>
  <c r="Z38" s="1"/>
  <c r="AA34"/>
  <c r="Z37"/>
  <c r="AH28" i="11"/>
  <c r="AI26"/>
  <c r="Z9"/>
  <c r="Z12"/>
  <c r="Z10"/>
  <c r="AK22" i="1"/>
  <c r="AL20"/>
  <c r="AB5" i="10"/>
  <c r="AF6" i="1"/>
  <c r="AE8"/>
  <c r="AE9"/>
  <c r="AE10"/>
  <c r="Y45"/>
  <c r="Y47"/>
  <c r="AB35" i="39"/>
  <c r="AC31"/>
  <c r="AC35" s="1"/>
  <c r="X55" i="1"/>
  <c r="X16" i="6" s="1"/>
  <c r="AG61" i="11"/>
  <c r="AG63" s="1"/>
  <c r="AH38"/>
  <c r="AI36"/>
  <c r="AH59"/>
  <c r="AH61" s="1"/>
  <c r="AH63" s="1"/>
  <c r="AH62"/>
  <c r="AF46" i="39" s="1"/>
  <c r="AH60" i="11"/>
  <c r="Y72" i="39"/>
  <c r="Y73"/>
  <c r="Y74"/>
  <c r="Y71"/>
  <c r="AC33" i="11"/>
  <c r="AE31"/>
  <c r="AB41" i="1"/>
  <c r="AA46"/>
  <c r="AA52"/>
  <c r="Z13"/>
  <c r="Z51" s="1"/>
  <c r="Y15"/>
  <c r="Y54" s="1"/>
  <c r="Y15" i="6" s="1"/>
  <c r="Y16" i="1"/>
  <c r="Y55" s="1"/>
  <c r="Y16" i="6" s="1"/>
  <c r="Y53" i="1"/>
  <c r="AB30" i="39"/>
  <c r="AE42" i="11"/>
  <c r="AC66"/>
  <c r="AB68"/>
  <c r="AG32"/>
  <c r="AE22" i="39" s="1"/>
  <c r="AG30" i="11"/>
  <c r="AG29"/>
  <c r="AB10" i="1"/>
  <c r="AC10" s="1"/>
  <c r="AC9"/>
  <c r="AL35"/>
  <c r="AC49" i="11"/>
  <c r="AC50"/>
  <c r="AC52"/>
  <c r="AE48"/>
  <c r="AG21" i="1"/>
  <c r="AF23"/>
  <c r="AF24" s="1"/>
  <c r="Z44"/>
  <c r="AA42"/>
  <c r="AB88" i="11"/>
  <c r="AC86"/>
  <c r="Z73"/>
  <c r="X48" i="1"/>
  <c r="AE51" i="39"/>
  <c r="X17" i="1"/>
  <c r="Z43" i="39"/>
  <c r="U8" i="6"/>
  <c r="S35"/>
  <c r="S36" s="1"/>
  <c r="Y102" i="11"/>
  <c r="Y99"/>
  <c r="Y108" s="1"/>
  <c r="W7" i="6" s="1"/>
  <c r="Y107" i="11"/>
  <c r="W6" i="6" s="1"/>
  <c r="Y100" i="11"/>
  <c r="S27" i="9"/>
  <c r="W103" i="11"/>
  <c r="W112" s="1"/>
  <c r="W110"/>
  <c r="V80" i="39"/>
  <c r="V79"/>
  <c r="V82"/>
  <c r="V81"/>
  <c r="X108" i="11"/>
  <c r="T35" i="6"/>
  <c r="T36" s="1"/>
  <c r="W19" i="39"/>
  <c r="X19"/>
  <c r="AF32"/>
  <c r="E29" i="9"/>
  <c r="E32"/>
  <c r="E34" s="1"/>
  <c r="T33"/>
  <c r="V78" i="39"/>
  <c r="X111" i="11"/>
  <c r="V112"/>
  <c r="T9" i="9"/>
  <c r="X14" i="39"/>
  <c r="AA20" i="11"/>
  <c r="AA22"/>
  <c r="Y14" i="39" s="1"/>
  <c r="AA19" i="11"/>
  <c r="X101"/>
  <c r="U83" i="39"/>
  <c r="U85" s="1"/>
  <c r="AJ6" i="11"/>
  <c r="AK6" s="1"/>
  <c r="Z106"/>
  <c r="Z98"/>
  <c r="AA96"/>
  <c r="AM14" i="1"/>
  <c r="V6" i="6"/>
  <c r="AB18" i="11"/>
  <c r="AC16"/>
  <c r="AA65" i="39" l="1"/>
  <c r="AA66"/>
  <c r="AA63"/>
  <c r="AA64"/>
  <c r="AD78" i="11"/>
  <c r="AE76"/>
  <c r="AG76"/>
  <c r="AC82"/>
  <c r="AA62" i="39" s="1"/>
  <c r="AC80" i="11"/>
  <c r="AC79"/>
  <c r="AC81" s="1"/>
  <c r="Y75" i="39"/>
  <c r="AF33"/>
  <c r="Y101" i="11"/>
  <c r="AG31"/>
  <c r="AG33" s="1"/>
  <c r="AF34" i="39"/>
  <c r="AC51" i="11"/>
  <c r="Z11"/>
  <c r="Y59" i="39"/>
  <c r="AE27"/>
  <c r="Z13" i="11"/>
  <c r="AD86"/>
  <c r="AC88"/>
  <c r="AE86"/>
  <c r="Z45" i="1"/>
  <c r="Z47"/>
  <c r="AH21"/>
  <c r="AG23"/>
  <c r="AG24"/>
  <c r="AI21"/>
  <c r="AD66" i="11"/>
  <c r="AC68"/>
  <c r="Y14" i="6"/>
  <c r="Y56" i="1"/>
  <c r="AJ36" i="11"/>
  <c r="AI38"/>
  <c r="AM20" i="1"/>
  <c r="AL22"/>
  <c r="AB34"/>
  <c r="AA36"/>
  <c r="AA37"/>
  <c r="Z72" i="39"/>
  <c r="Z73"/>
  <c r="Z74"/>
  <c r="Z71"/>
  <c r="AG48" i="11"/>
  <c r="AH46"/>
  <c r="AC7"/>
  <c r="AB8"/>
  <c r="AE29" i="1"/>
  <c r="AF27"/>
  <c r="AE30"/>
  <c r="AA21" i="11"/>
  <c r="AA23" s="1"/>
  <c r="Y48" i="1"/>
  <c r="AA71" i="11"/>
  <c r="AA73" s="1"/>
  <c r="X56" i="1"/>
  <c r="AA44"/>
  <c r="AB42"/>
  <c r="AA38" i="39"/>
  <c r="AB70" i="11"/>
  <c r="AB72"/>
  <c r="Z54" i="39" s="1"/>
  <c r="AB69" i="11"/>
  <c r="AE33" i="39"/>
  <c r="AE32"/>
  <c r="AE34"/>
  <c r="AC30"/>
  <c r="AE31"/>
  <c r="AE35" s="1"/>
  <c r="AB52" i="1"/>
  <c r="AE41"/>
  <c r="AB46"/>
  <c r="AG6"/>
  <c r="AF8"/>
  <c r="AF9"/>
  <c r="X6" i="39"/>
  <c r="AH32" i="11"/>
  <c r="AF22" i="39" s="1"/>
  <c r="AH30" i="11"/>
  <c r="AH31" s="1"/>
  <c r="AH33" s="1"/>
  <c r="AH29"/>
  <c r="Z58" i="39"/>
  <c r="Z55"/>
  <c r="Z57"/>
  <c r="Z56"/>
  <c r="AD49" i="11"/>
  <c r="AE49" s="1"/>
  <c r="AD50"/>
  <c r="AE50" s="1"/>
  <c r="AD52"/>
  <c r="AB38" i="39" s="1"/>
  <c r="AF49"/>
  <c r="AF50"/>
  <c r="AF47"/>
  <c r="AF48"/>
  <c r="AB27"/>
  <c r="AC23"/>
  <c r="AC27" s="1"/>
  <c r="AA9" i="11"/>
  <c r="AA11" s="1"/>
  <c r="AA13" s="1"/>
  <c r="AA12"/>
  <c r="Y6" i="39" s="1"/>
  <c r="AA10" i="11"/>
  <c r="X11" i="39"/>
  <c r="AI60" i="11"/>
  <c r="AI62"/>
  <c r="AG46" i="39" s="1"/>
  <c r="AI59" i="11"/>
  <c r="AE33"/>
  <c r="AB89"/>
  <c r="AB92"/>
  <c r="Z70" i="39" s="1"/>
  <c r="AB90" i="11"/>
  <c r="AB91" s="1"/>
  <c r="AM35" i="1"/>
  <c r="AF24" i="39"/>
  <c r="AF26"/>
  <c r="AF23"/>
  <c r="AF25"/>
  <c r="Z15" i="1"/>
  <c r="Z54" s="1"/>
  <c r="Z15" i="6" s="1"/>
  <c r="AA13" i="1"/>
  <c r="Z16"/>
  <c r="Z55" s="1"/>
  <c r="Z16" i="6" s="1"/>
  <c r="Z53" i="1"/>
  <c r="AG50" i="39"/>
  <c r="AG47"/>
  <c r="AG48"/>
  <c r="AG49"/>
  <c r="AH40" i="11"/>
  <c r="AH39"/>
  <c r="AH41" s="1"/>
  <c r="AH43" s="1"/>
  <c r="AH42"/>
  <c r="AF30" i="39" s="1"/>
  <c r="AE5" i="10"/>
  <c r="AC5"/>
  <c r="AJ26" i="11"/>
  <c r="AK26" s="1"/>
  <c r="AI28"/>
  <c r="W33" i="6"/>
  <c r="W20" i="9" s="1"/>
  <c r="AA43" i="39"/>
  <c r="AE41" i="11"/>
  <c r="AD43"/>
  <c r="AE43" s="1"/>
  <c r="Y27" i="10"/>
  <c r="X34"/>
  <c r="X18" i="6" s="1"/>
  <c r="X33" s="1"/>
  <c r="X20" i="9" s="1"/>
  <c r="AK56" i="11"/>
  <c r="AJ58"/>
  <c r="AM56"/>
  <c r="AC53"/>
  <c r="Y17" i="1"/>
  <c r="AA91" i="11"/>
  <c r="AA93" s="1"/>
  <c r="AB31" i="1"/>
  <c r="AC31" s="1"/>
  <c r="V7" i="9"/>
  <c r="C26" i="44"/>
  <c r="V8" i="9"/>
  <c r="AD16" i="11"/>
  <c r="AC18"/>
  <c r="AN14" i="1"/>
  <c r="AM6" i="11"/>
  <c r="W81" i="39"/>
  <c r="W80"/>
  <c r="W82"/>
  <c r="W79"/>
  <c r="C10" i="17"/>
  <c r="D14" s="1"/>
  <c r="F31" i="9"/>
  <c r="U9" i="6"/>
  <c r="U11" s="1"/>
  <c r="U34" s="1"/>
  <c r="U21" i="9"/>
  <c r="AF35" i="39"/>
  <c r="V83"/>
  <c r="V85" s="1"/>
  <c r="V19" i="9" s="1"/>
  <c r="AO14" i="1"/>
  <c r="Z102" i="11"/>
  <c r="Z100"/>
  <c r="Z109" s="1"/>
  <c r="X8" i="6" s="1"/>
  <c r="Z107" i="11"/>
  <c r="Z99"/>
  <c r="V10" i="6"/>
  <c r="V7"/>
  <c r="W8" i="9"/>
  <c r="C27" i="44"/>
  <c r="W7" i="9"/>
  <c r="W9" s="1"/>
  <c r="Y103" i="11"/>
  <c r="Y112" s="1"/>
  <c r="Y110"/>
  <c r="AB20"/>
  <c r="AB22"/>
  <c r="Z14" i="39" s="1"/>
  <c r="AB19" i="11"/>
  <c r="AB21" s="1"/>
  <c r="AB23" s="1"/>
  <c r="AB96"/>
  <c r="AA98"/>
  <c r="AA106"/>
  <c r="U19" i="9"/>
  <c r="X103" i="11"/>
  <c r="X110"/>
  <c r="Z15" i="39"/>
  <c r="Z16"/>
  <c r="Z18"/>
  <c r="Z17"/>
  <c r="Y17"/>
  <c r="Y15"/>
  <c r="Y16"/>
  <c r="Y18"/>
  <c r="S33" i="9"/>
  <c r="Y109" i="11"/>
  <c r="W78" i="39"/>
  <c r="Y111" i="11"/>
  <c r="W10" i="6" s="1"/>
  <c r="AH76" i="11" l="1"/>
  <c r="AG78"/>
  <c r="AI61"/>
  <c r="AI63" s="1"/>
  <c r="AF10" i="1"/>
  <c r="AC83" i="11"/>
  <c r="AB66" i="39"/>
  <c r="AC66" s="1"/>
  <c r="AB65"/>
  <c r="AC65" s="1"/>
  <c r="AB63"/>
  <c r="AB64"/>
  <c r="AC64" s="1"/>
  <c r="AD82" i="11"/>
  <c r="AD80"/>
  <c r="AE80" s="1"/>
  <c r="AE78"/>
  <c r="AD79"/>
  <c r="AF27" i="39"/>
  <c r="AB71" i="11"/>
  <c r="AB73" s="1"/>
  <c r="AA38" i="1"/>
  <c r="AA67" i="39"/>
  <c r="AJ62" i="11"/>
  <c r="AJ60"/>
  <c r="AJ59"/>
  <c r="AK58"/>
  <c r="AG31" i="39"/>
  <c r="AG34"/>
  <c r="AG33"/>
  <c r="AG32"/>
  <c r="AN35" i="1"/>
  <c r="AO35" s="1"/>
  <c r="AH50" i="39"/>
  <c r="AI50" s="1"/>
  <c r="AH47"/>
  <c r="AH48"/>
  <c r="AI48" s="1"/>
  <c r="AH49"/>
  <c r="AI49" s="1"/>
  <c r="AH6" i="1"/>
  <c r="AG8"/>
  <c r="AG9"/>
  <c r="AC46"/>
  <c r="AA56" i="39"/>
  <c r="AA58"/>
  <c r="AA55"/>
  <c r="AA57"/>
  <c r="AA47" i="1"/>
  <c r="AA45"/>
  <c r="AA48" s="1"/>
  <c r="AF29"/>
  <c r="AF31" s="1"/>
  <c r="AG27"/>
  <c r="AF30"/>
  <c r="AD7" i="11"/>
  <c r="AC8"/>
  <c r="AI40"/>
  <c r="AI42"/>
  <c r="AG30" i="39" s="1"/>
  <c r="AI39" i="11"/>
  <c r="AD68"/>
  <c r="AG66"/>
  <c r="AD88"/>
  <c r="AG86"/>
  <c r="Z19" i="39"/>
  <c r="AG51"/>
  <c r="Z17" i="1"/>
  <c r="AK59" i="11"/>
  <c r="Z59" i="39"/>
  <c r="AE52" i="11"/>
  <c r="Z75" i="39"/>
  <c r="Z48" i="1"/>
  <c r="AN56" i="11"/>
  <c r="AM58"/>
  <c r="Z27" i="10"/>
  <c r="Y34"/>
  <c r="Y18" i="6" s="1"/>
  <c r="Y33" s="1"/>
  <c r="Y20" i="9" s="1"/>
  <c r="AJ28" i="11"/>
  <c r="AM26"/>
  <c r="AF5" i="10"/>
  <c r="Z14" i="6"/>
  <c r="Z56" i="1"/>
  <c r="AB13"/>
  <c r="AA15"/>
  <c r="AA54" s="1"/>
  <c r="AA15" i="6" s="1"/>
  <c r="AA16" i="1"/>
  <c r="AA55" s="1"/>
  <c r="AA16" i="6" s="1"/>
  <c r="AA53" i="1"/>
  <c r="AA74" i="39"/>
  <c r="AA72"/>
  <c r="AA71"/>
  <c r="AA73"/>
  <c r="AG23"/>
  <c r="AG25"/>
  <c r="AG24"/>
  <c r="AG26"/>
  <c r="AB44" i="1"/>
  <c r="AE42"/>
  <c r="AB10" i="11"/>
  <c r="AB12"/>
  <c r="Z6" i="39" s="1"/>
  <c r="AB9" i="11"/>
  <c r="AG49"/>
  <c r="AG52"/>
  <c r="AE38" i="39" s="1"/>
  <c r="AG50" i="11"/>
  <c r="AE34" i="1"/>
  <c r="AB36"/>
  <c r="AC36" s="1"/>
  <c r="AB37"/>
  <c r="AB38" s="1"/>
  <c r="AC38" s="1"/>
  <c r="AN20"/>
  <c r="AM22"/>
  <c r="AC69" i="11"/>
  <c r="AC71" s="1"/>
  <c r="AC72"/>
  <c r="AC70"/>
  <c r="AC92"/>
  <c r="AC89"/>
  <c r="AC90"/>
  <c r="AC91" s="1"/>
  <c r="AE88"/>
  <c r="AA51" i="1"/>
  <c r="AI29" i="11"/>
  <c r="AI32"/>
  <c r="AI30"/>
  <c r="AI31"/>
  <c r="Z10" i="39"/>
  <c r="Z9"/>
  <c r="Z8"/>
  <c r="Z7"/>
  <c r="AF51"/>
  <c r="AI47"/>
  <c r="AI51" s="1"/>
  <c r="Y8"/>
  <c r="Y10"/>
  <c r="Y9"/>
  <c r="Y7"/>
  <c r="AE52" i="1"/>
  <c r="AE46"/>
  <c r="AF41"/>
  <c r="AB40" i="39"/>
  <c r="AC40" s="1"/>
  <c r="AB42"/>
  <c r="AC42" s="1"/>
  <c r="AB41"/>
  <c r="AC41" s="1"/>
  <c r="AB39"/>
  <c r="AE40"/>
  <c r="AE41"/>
  <c r="AE39"/>
  <c r="AE42"/>
  <c r="AC38"/>
  <c r="AH48" i="11"/>
  <c r="AI46"/>
  <c r="AJ38"/>
  <c r="AM36"/>
  <c r="AK36"/>
  <c r="AH23" i="1"/>
  <c r="AI23" s="1"/>
  <c r="AK21"/>
  <c r="AB93" i="11"/>
  <c r="AK60"/>
  <c r="AD51"/>
  <c r="AE31" i="1"/>
  <c r="AC37"/>
  <c r="AE66" i="11"/>
  <c r="AE68"/>
  <c r="W8" i="6"/>
  <c r="X112" i="11"/>
  <c r="U27" i="9"/>
  <c r="AA16" i="39"/>
  <c r="AA15"/>
  <c r="AA18"/>
  <c r="AA17"/>
  <c r="X6" i="6"/>
  <c r="E22" i="18"/>
  <c r="E24" i="17"/>
  <c r="W83" i="39"/>
  <c r="W85" s="1"/>
  <c r="AN6" i="11"/>
  <c r="AC22"/>
  <c r="AA14" i="39" s="1"/>
  <c r="AC19" i="11"/>
  <c r="AC20"/>
  <c r="Y19" i="39"/>
  <c r="AC96" i="11"/>
  <c r="AB106"/>
  <c r="AB98"/>
  <c r="Z108"/>
  <c r="Z111"/>
  <c r="X10" i="6" s="1"/>
  <c r="X78" i="39"/>
  <c r="F11" i="9"/>
  <c r="AQ14" i="1"/>
  <c r="X81" i="39"/>
  <c r="X79"/>
  <c r="X82"/>
  <c r="X80"/>
  <c r="AA100" i="11"/>
  <c r="AA102"/>
  <c r="AA99"/>
  <c r="AA108" s="1"/>
  <c r="Y7" i="6" s="1"/>
  <c r="AA107" i="11"/>
  <c r="Y6" i="6" s="1"/>
  <c r="V21" i="9"/>
  <c r="V27" s="1"/>
  <c r="U35" i="6"/>
  <c r="U36" s="1"/>
  <c r="AH34" i="39"/>
  <c r="AI34" s="1"/>
  <c r="AH33"/>
  <c r="AI33" s="1"/>
  <c r="AH32"/>
  <c r="AI32" s="1"/>
  <c r="AH31"/>
  <c r="AG16" i="11"/>
  <c r="AD18"/>
  <c r="AE16"/>
  <c r="V9" i="9"/>
  <c r="Z101" i="11"/>
  <c r="V9" i="6"/>
  <c r="V11" s="1"/>
  <c r="V34" s="1"/>
  <c r="AE79" i="11" l="1"/>
  <c r="AD81"/>
  <c r="AB62" i="39"/>
  <c r="AE82" i="11"/>
  <c r="AI76"/>
  <c r="AH78"/>
  <c r="AC63" i="39"/>
  <c r="AC67" s="1"/>
  <c r="AB67"/>
  <c r="AG80" i="11"/>
  <c r="AG82"/>
  <c r="AE62" i="39" s="1"/>
  <c r="AG79" i="11"/>
  <c r="AG51"/>
  <c r="AG53" s="1"/>
  <c r="AB11"/>
  <c r="AJ61"/>
  <c r="AJ63" s="1"/>
  <c r="AK63" s="1"/>
  <c r="X83" i="39"/>
  <c r="X85" s="1"/>
  <c r="X19" i="9" s="1"/>
  <c r="AG10" i="1"/>
  <c r="AC73" i="11"/>
  <c r="AK61"/>
  <c r="AE51"/>
  <c r="AD53"/>
  <c r="AE53" s="1"/>
  <c r="AJ42"/>
  <c r="AK38"/>
  <c r="AJ40"/>
  <c r="AJ39"/>
  <c r="AG41" i="1"/>
  <c r="AF46"/>
  <c r="AF52"/>
  <c r="AI33" i="11"/>
  <c r="AA70" i="39"/>
  <c r="AN22" i="1"/>
  <c r="AQ20"/>
  <c r="AA7" i="39"/>
  <c r="AA10"/>
  <c r="AA8"/>
  <c r="AA9"/>
  <c r="AC44" i="1"/>
  <c r="AB47"/>
  <c r="AB45"/>
  <c r="AB53" s="1"/>
  <c r="AB15"/>
  <c r="AC15" s="1"/>
  <c r="AE13"/>
  <c r="AB16"/>
  <c r="AC16" s="1"/>
  <c r="AM28" i="11"/>
  <c r="AN26"/>
  <c r="AA27" i="10"/>
  <c r="Z34"/>
  <c r="Z18" i="6" s="1"/>
  <c r="AD90" i="11"/>
  <c r="AE90" s="1"/>
  <c r="AD92"/>
  <c r="AB70" i="39" s="1"/>
  <c r="AD89" i="11"/>
  <c r="AE89" s="1"/>
  <c r="AK39"/>
  <c r="AI41"/>
  <c r="AC9"/>
  <c r="AC12"/>
  <c r="AA6" i="39" s="1"/>
  <c r="AC10" i="11"/>
  <c r="AC11" s="1"/>
  <c r="AH27" i="1"/>
  <c r="AG29"/>
  <c r="AG30"/>
  <c r="AA59" i="39"/>
  <c r="AG35"/>
  <c r="AL21" i="1"/>
  <c r="AK23"/>
  <c r="AK24"/>
  <c r="AM38" i="11"/>
  <c r="AN36"/>
  <c r="AH52"/>
  <c r="AF38" i="39" s="1"/>
  <c r="AH49" i="11"/>
  <c r="AH51" s="1"/>
  <c r="AH50"/>
  <c r="AB43" i="39"/>
  <c r="AC39"/>
  <c r="AC43" s="1"/>
  <c r="Y11"/>
  <c r="AG22"/>
  <c r="AA54"/>
  <c r="AE36" i="1"/>
  <c r="AF34"/>
  <c r="AE51"/>
  <c r="AE37"/>
  <c r="AE38" s="1"/>
  <c r="AF40" i="39"/>
  <c r="AF39"/>
  <c r="AF41"/>
  <c r="AF42"/>
  <c r="AF42" i="1"/>
  <c r="AE44"/>
  <c r="AA75" i="39"/>
  <c r="AA56" i="1"/>
  <c r="AA14" i="6"/>
  <c r="Z33"/>
  <c r="Z20" i="9" s="1"/>
  <c r="AG5" i="10"/>
  <c r="AN58" i="11"/>
  <c r="AO56"/>
  <c r="AG88"/>
  <c r="AH86"/>
  <c r="AD70"/>
  <c r="AE70" s="1"/>
  <c r="AD69"/>
  <c r="AE69" s="1"/>
  <c r="AD72"/>
  <c r="AB54" i="39" s="1"/>
  <c r="AH8" i="1"/>
  <c r="AK6"/>
  <c r="AH9"/>
  <c r="AI9" s="1"/>
  <c r="AQ35"/>
  <c r="AH46" i="39"/>
  <c r="AK62" i="11"/>
  <c r="AA101"/>
  <c r="AA19" i="39"/>
  <c r="AE43"/>
  <c r="Z11"/>
  <c r="AO22" i="1"/>
  <c r="AB51"/>
  <c r="AK40" i="11"/>
  <c r="AI48"/>
  <c r="AJ46"/>
  <c r="AK46" s="1"/>
  <c r="AG27" i="39"/>
  <c r="AK28" i="11"/>
  <c r="AJ30"/>
  <c r="AK30" s="1"/>
  <c r="AJ32"/>
  <c r="AH22" i="39" s="1"/>
  <c r="AJ29" i="11"/>
  <c r="AK29" s="1"/>
  <c r="AM62"/>
  <c r="AM60"/>
  <c r="AM59"/>
  <c r="AH66"/>
  <c r="AG68"/>
  <c r="AG7"/>
  <c r="AD8"/>
  <c r="AC21"/>
  <c r="AC23" s="1"/>
  <c r="AH24" i="1"/>
  <c r="AI24" s="1"/>
  <c r="AC93" i="11"/>
  <c r="AB13"/>
  <c r="AA17" i="1"/>
  <c r="AB54"/>
  <c r="AI8"/>
  <c r="AH51" i="39"/>
  <c r="V33" i="9"/>
  <c r="AH35" i="39"/>
  <c r="AI31"/>
  <c r="AI35" s="1"/>
  <c r="Z103" i="11"/>
  <c r="Z110"/>
  <c r="AH16"/>
  <c r="AG18"/>
  <c r="AA109"/>
  <c r="AD20"/>
  <c r="AE20" s="1"/>
  <c r="AD19"/>
  <c r="AE19" s="1"/>
  <c r="AD21"/>
  <c r="AD22"/>
  <c r="AE18"/>
  <c r="Y8" i="9"/>
  <c r="Y7"/>
  <c r="C29" i="44"/>
  <c r="Y78" i="39"/>
  <c r="AA111" i="11"/>
  <c r="Y10" i="6" s="1"/>
  <c r="F14" i="9"/>
  <c r="AD96" i="11"/>
  <c r="AC98"/>
  <c r="AC106"/>
  <c r="AB18" i="39"/>
  <c r="AC18" s="1"/>
  <c r="AB17"/>
  <c r="AC17" s="1"/>
  <c r="AB16"/>
  <c r="AC16" s="1"/>
  <c r="AB15"/>
  <c r="AO6" i="11"/>
  <c r="C40" i="17"/>
  <c r="D41" s="1"/>
  <c r="J5" i="45"/>
  <c r="U33" i="9"/>
  <c r="W21"/>
  <c r="W9" i="6"/>
  <c r="W11" s="1"/>
  <c r="W34" s="1"/>
  <c r="AA103" i="11"/>
  <c r="AA112" s="1"/>
  <c r="AA110"/>
  <c r="W19" i="9"/>
  <c r="X7"/>
  <c r="C28" i="44"/>
  <c r="X8" i="9"/>
  <c r="V35" i="6"/>
  <c r="V36" s="1"/>
  <c r="Y82" i="39"/>
  <c r="Y79"/>
  <c r="Y81"/>
  <c r="Y80"/>
  <c r="X7" i="6"/>
  <c r="X9" s="1"/>
  <c r="X11" s="1"/>
  <c r="X34" s="1"/>
  <c r="AB102" i="11"/>
  <c r="AB99"/>
  <c r="AB108" s="1"/>
  <c r="Z7" i="6" s="1"/>
  <c r="AB107" i="11"/>
  <c r="Z6" i="6" s="1"/>
  <c r="AB100" i="11"/>
  <c r="AB109" s="1"/>
  <c r="Z8" i="6" s="1"/>
  <c r="C5" i="45"/>
  <c r="F5"/>
  <c r="AF64" i="39" l="1"/>
  <c r="AF63"/>
  <c r="AF67" s="1"/>
  <c r="AF66"/>
  <c r="AF65"/>
  <c r="AJ76" i="11"/>
  <c r="AI78"/>
  <c r="AD83"/>
  <c r="AE83" s="1"/>
  <c r="AE81"/>
  <c r="AM61"/>
  <c r="AD71"/>
  <c r="AD73" s="1"/>
  <c r="AE73" s="1"/>
  <c r="AG81"/>
  <c r="AG83" s="1"/>
  <c r="AH79"/>
  <c r="AH81" s="1"/>
  <c r="AH80"/>
  <c r="AH82"/>
  <c r="AF62" i="39" s="1"/>
  <c r="AE64"/>
  <c r="AE66"/>
  <c r="AE65"/>
  <c r="AE63"/>
  <c r="AE67" s="1"/>
  <c r="AC62"/>
  <c r="AM63" i="11"/>
  <c r="AD9"/>
  <c r="AE9" s="1"/>
  <c r="AD10"/>
  <c r="AE10" s="1"/>
  <c r="AD12"/>
  <c r="AD11"/>
  <c r="AD13" s="1"/>
  <c r="AE8"/>
  <c r="AH68"/>
  <c r="AI66"/>
  <c r="AI50"/>
  <c r="AI49"/>
  <c r="AI51" s="1"/>
  <c r="AI52"/>
  <c r="AG89"/>
  <c r="AG92"/>
  <c r="AE70" i="39" s="1"/>
  <c r="AG90" i="11"/>
  <c r="AE45" i="1"/>
  <c r="AE47"/>
  <c r="AG34"/>
  <c r="AF36"/>
  <c r="AF37"/>
  <c r="AB55" i="39"/>
  <c r="AB56"/>
  <c r="AC56" s="1"/>
  <c r="AB57"/>
  <c r="AC57" s="1"/>
  <c r="AB58"/>
  <c r="AC58" s="1"/>
  <c r="AE55"/>
  <c r="AC54"/>
  <c r="AE56"/>
  <c r="AE58"/>
  <c r="AE57"/>
  <c r="AN38" i="11"/>
  <c r="AO36"/>
  <c r="AH29" i="1"/>
  <c r="AK27"/>
  <c r="AH30"/>
  <c r="AN28" i="11"/>
  <c r="AO26"/>
  <c r="AH30" i="39"/>
  <c r="AK42" i="11"/>
  <c r="Z21" i="9"/>
  <c r="AJ31" i="11"/>
  <c r="AH10" i="1"/>
  <c r="AI10" s="1"/>
  <c r="AI30"/>
  <c r="AD91" i="11"/>
  <c r="AE92"/>
  <c r="AJ41"/>
  <c r="AJ43" s="1"/>
  <c r="AB15" i="6"/>
  <c r="AC15" s="1"/>
  <c r="AC54" i="1"/>
  <c r="AG72" i="11"/>
  <c r="AE54" i="39" s="1"/>
  <c r="AG69" i="11"/>
  <c r="AG71" s="1"/>
  <c r="AG73" s="1"/>
  <c r="AG70"/>
  <c r="AK46" i="39"/>
  <c r="AK23"/>
  <c r="AK24"/>
  <c r="AK26"/>
  <c r="AK25"/>
  <c r="AM46" i="11"/>
  <c r="AJ48"/>
  <c r="AK50" i="39"/>
  <c r="AK49"/>
  <c r="AK48"/>
  <c r="AK47"/>
  <c r="AI46"/>
  <c r="AL6" i="1"/>
  <c r="AK8"/>
  <c r="AK9"/>
  <c r="AH88" i="11"/>
  <c r="AI86"/>
  <c r="AN62"/>
  <c r="AL46" i="39" s="1"/>
  <c r="AN60" i="11"/>
  <c r="AN59"/>
  <c r="AH23" i="39"/>
  <c r="AH25"/>
  <c r="AI25" s="1"/>
  <c r="AH24"/>
  <c r="AI24" s="1"/>
  <c r="AH26"/>
  <c r="AI26" s="1"/>
  <c r="AI22"/>
  <c r="AG42"/>
  <c r="AG40"/>
  <c r="AG39"/>
  <c r="AG43" s="1"/>
  <c r="AG41"/>
  <c r="AL23" i="1"/>
  <c r="AL24" s="1"/>
  <c r="AM21"/>
  <c r="AB7" i="39"/>
  <c r="AB9"/>
  <c r="AC9" s="1"/>
  <c r="AB10"/>
  <c r="AC10" s="1"/>
  <c r="AB8"/>
  <c r="AC8" s="1"/>
  <c r="AB27" i="10"/>
  <c r="AA34"/>
  <c r="AA18" i="6" s="1"/>
  <c r="AB14"/>
  <c r="AC53" i="1"/>
  <c r="AF13"/>
  <c r="AF51" s="1"/>
  <c r="AE15"/>
  <c r="AE54" s="1"/>
  <c r="AE15" i="6" s="1"/>
  <c r="AE16" i="1"/>
  <c r="AE53"/>
  <c r="AB55"/>
  <c r="AC47"/>
  <c r="AG52"/>
  <c r="AH41"/>
  <c r="AG46"/>
  <c r="AE72" i="11"/>
  <c r="AI29" i="1"/>
  <c r="AA11" i="39"/>
  <c r="AE71" i="11"/>
  <c r="AH7"/>
  <c r="AG8"/>
  <c r="AO58"/>
  <c r="AP56"/>
  <c r="AP58" s="1"/>
  <c r="AH5" i="10"/>
  <c r="AI5"/>
  <c r="AF44" i="1"/>
  <c r="AG42"/>
  <c r="AM40" i="11"/>
  <c r="AM39"/>
  <c r="AM42"/>
  <c r="AK30" i="39" s="1"/>
  <c r="AM41" i="11"/>
  <c r="AC13"/>
  <c r="AE11"/>
  <c r="AI43"/>
  <c r="AK43" s="1"/>
  <c r="AK41"/>
  <c r="AM32"/>
  <c r="AK22" i="39" s="1"/>
  <c r="AM30" i="11"/>
  <c r="AM29"/>
  <c r="AB48" i="1"/>
  <c r="AC45"/>
  <c r="AQ22"/>
  <c r="AB73" i="39"/>
  <c r="AC73" s="1"/>
  <c r="AB74"/>
  <c r="AC74" s="1"/>
  <c r="AB72"/>
  <c r="AC72" s="1"/>
  <c r="AB71"/>
  <c r="AE73"/>
  <c r="AE72"/>
  <c r="AC70"/>
  <c r="AE71"/>
  <c r="AE75" s="1"/>
  <c r="AE74"/>
  <c r="AA33" i="6"/>
  <c r="AA20" i="9" s="1"/>
  <c r="AF43" i="39"/>
  <c r="AK32" i="11"/>
  <c r="AH53"/>
  <c r="AG31" i="1"/>
  <c r="AB17"/>
  <c r="AC17" s="1"/>
  <c r="Z7" i="9"/>
  <c r="C30" i="44"/>
  <c r="Z9" i="6"/>
  <c r="Z8" i="9"/>
  <c r="AB111" i="11"/>
  <c r="Z10" i="6" s="1"/>
  <c r="Z78" i="39"/>
  <c r="X21" i="9"/>
  <c r="X27" s="1"/>
  <c r="AP6" i="11"/>
  <c r="AG96"/>
  <c r="AD98"/>
  <c r="AD106"/>
  <c r="AE106" s="1"/>
  <c r="AE96"/>
  <c r="F16" i="9"/>
  <c r="Z81" i="39"/>
  <c r="Z80"/>
  <c r="Z79"/>
  <c r="Z82"/>
  <c r="AB14"/>
  <c r="AE22" i="11"/>
  <c r="Y8" i="6"/>
  <c r="AI16" i="11"/>
  <c r="AH18"/>
  <c r="AB101"/>
  <c r="Y83" i="39"/>
  <c r="Y85" s="1"/>
  <c r="X35" i="6"/>
  <c r="X36" s="1"/>
  <c r="AC102" i="11"/>
  <c r="AC107"/>
  <c r="AA6" i="6" s="1"/>
  <c r="AC99" i="11"/>
  <c r="AC108" s="1"/>
  <c r="AA7" i="6" s="1"/>
  <c r="AC100" i="11"/>
  <c r="AC109" s="1"/>
  <c r="AA8" i="6" s="1"/>
  <c r="Z112" i="11"/>
  <c r="Y9" i="9"/>
  <c r="X9"/>
  <c r="W27"/>
  <c r="W35" i="6"/>
  <c r="W36" s="1"/>
  <c r="AL32" i="39"/>
  <c r="AL33"/>
  <c r="AL34"/>
  <c r="AL31"/>
  <c r="E42" i="17"/>
  <c r="H5" i="45"/>
  <c r="G5"/>
  <c r="AB19" i="39"/>
  <c r="AC15"/>
  <c r="AC19" s="1"/>
  <c r="AD23" i="11"/>
  <c r="AE23" s="1"/>
  <c r="AE21"/>
  <c r="AG19"/>
  <c r="AG20"/>
  <c r="AG22"/>
  <c r="AG21" l="1"/>
  <c r="AH31" i="1"/>
  <c r="AF38"/>
  <c r="AG91" i="11"/>
  <c r="AG63" i="39"/>
  <c r="AG64"/>
  <c r="AG65"/>
  <c r="AG66"/>
  <c r="AM76" i="11"/>
  <c r="AK76"/>
  <c r="AJ78"/>
  <c r="AI82"/>
  <c r="AG62" i="39" s="1"/>
  <c r="AI80" i="11"/>
  <c r="AI79"/>
  <c r="AI81" s="1"/>
  <c r="AM31"/>
  <c r="AM33" s="1"/>
  <c r="AN61"/>
  <c r="AK10" i="1"/>
  <c r="AH83" i="11"/>
  <c r="AN63"/>
  <c r="AB75" i="39"/>
  <c r="AC71"/>
  <c r="AC75" s="1"/>
  <c r="AF47" i="1"/>
  <c r="AF48" s="1"/>
  <c r="AF45"/>
  <c r="AK5" i="10"/>
  <c r="AO60" i="11"/>
  <c r="AO62"/>
  <c r="AM46" i="39" s="1"/>
  <c r="AO59" i="11"/>
  <c r="AQ58"/>
  <c r="AH52" i="1"/>
  <c r="AK41"/>
  <c r="AH46"/>
  <c r="AB56"/>
  <c r="AB16" i="6"/>
  <c r="AC16" s="1"/>
  <c r="AC55" i="1"/>
  <c r="AC56" s="1"/>
  <c r="AC14" i="6"/>
  <c r="AH27" i="39"/>
  <c r="AI23"/>
  <c r="AI27" s="1"/>
  <c r="AM48"/>
  <c r="AM49"/>
  <c r="AM50"/>
  <c r="AM47"/>
  <c r="AJ86" i="11"/>
  <c r="AI88"/>
  <c r="AL8" i="1"/>
  <c r="AM6"/>
  <c r="AL9"/>
  <c r="AL10" s="1"/>
  <c r="AJ52" i="11"/>
  <c r="AH38" i="39" s="1"/>
  <c r="AJ50" i="11"/>
  <c r="AK50" s="1"/>
  <c r="AJ49"/>
  <c r="AK49" s="1"/>
  <c r="AJ33"/>
  <c r="AK33" s="1"/>
  <c r="AK31"/>
  <c r="AO28"/>
  <c r="AP26"/>
  <c r="AK29" i="1"/>
  <c r="AL27"/>
  <c r="AK31"/>
  <c r="AK30"/>
  <c r="AN39" i="11"/>
  <c r="AN40"/>
  <c r="AN42"/>
  <c r="AL30" i="39" s="1"/>
  <c r="AB59"/>
  <c r="AC55"/>
  <c r="AC59" s="1"/>
  <c r="AE55" i="1"/>
  <c r="AC48"/>
  <c r="AK48" i="11"/>
  <c r="AH42" i="1"/>
  <c r="AG44"/>
  <c r="AP62" i="11"/>
  <c r="AN46" i="39" s="1"/>
  <c r="AP60" i="11"/>
  <c r="AP59"/>
  <c r="AI7"/>
  <c r="AH8"/>
  <c r="AI46" i="1"/>
  <c r="AE17"/>
  <c r="AE27" i="10"/>
  <c r="AC27"/>
  <c r="AC34" s="1"/>
  <c r="AB34"/>
  <c r="AB18" i="6" s="1"/>
  <c r="AC18" s="1"/>
  <c r="AN21" i="1"/>
  <c r="AO21" s="1"/>
  <c r="AM23"/>
  <c r="AK51" i="39"/>
  <c r="AF58"/>
  <c r="AF57"/>
  <c r="AF56"/>
  <c r="AF55"/>
  <c r="AP36" i="11"/>
  <c r="AO38"/>
  <c r="AG36" i="1"/>
  <c r="AG51"/>
  <c r="AH34"/>
  <c r="AG37"/>
  <c r="AE48"/>
  <c r="AH69" i="11"/>
  <c r="AH72"/>
  <c r="AH70"/>
  <c r="AH71" s="1"/>
  <c r="AB6" i="39"/>
  <c r="AE12" i="11"/>
  <c r="AK27" i="39"/>
  <c r="AE59"/>
  <c r="AG93" i="11"/>
  <c r="AI53"/>
  <c r="AL26" i="39"/>
  <c r="AL23"/>
  <c r="AL25"/>
  <c r="AL24"/>
  <c r="AG10" i="11"/>
  <c r="AG12"/>
  <c r="AG9"/>
  <c r="AE14" i="6"/>
  <c r="AF15" i="1"/>
  <c r="AF54" s="1"/>
  <c r="AF15" i="6" s="1"/>
  <c r="AG13" i="1"/>
  <c r="AF16"/>
  <c r="AF55" s="1"/>
  <c r="AF16" i="6" s="1"/>
  <c r="AF53" i="1"/>
  <c r="AB11" i="39"/>
  <c r="AC7"/>
  <c r="AC11" s="1"/>
  <c r="AH89" i="11"/>
  <c r="AH92"/>
  <c r="AF70" i="39" s="1"/>
  <c r="AH90" i="11"/>
  <c r="AN46"/>
  <c r="AM48"/>
  <c r="AL49" i="39"/>
  <c r="AL47"/>
  <c r="AL50"/>
  <c r="AO46"/>
  <c r="AL48"/>
  <c r="AE91" i="11"/>
  <c r="AD93"/>
  <c r="AE93" s="1"/>
  <c r="AI83"/>
  <c r="AK32" i="39"/>
  <c r="AI30"/>
  <c r="AK31"/>
  <c r="AK34"/>
  <c r="AK33"/>
  <c r="AN32" i="11"/>
  <c r="AN29"/>
  <c r="AN31" s="1"/>
  <c r="AN30"/>
  <c r="AF71" i="39"/>
  <c r="AF73"/>
  <c r="AF72"/>
  <c r="AF74"/>
  <c r="AG38"/>
  <c r="AK52" i="11"/>
  <c r="AJ66"/>
  <c r="AI68"/>
  <c r="AC101"/>
  <c r="AI31" i="1"/>
  <c r="AM43" i="11"/>
  <c r="AQ56"/>
  <c r="AS56" s="1"/>
  <c r="AS58" s="1"/>
  <c r="AE13"/>
  <c r="AG23"/>
  <c r="W33" i="9"/>
  <c r="AL35" i="39"/>
  <c r="AB110" i="11"/>
  <c r="AB103"/>
  <c r="AB112" s="1"/>
  <c r="AI18"/>
  <c r="AJ16"/>
  <c r="AK16" s="1"/>
  <c r="AA80" i="39"/>
  <c r="AA81"/>
  <c r="AA79"/>
  <c r="AA83" s="1"/>
  <c r="AA85" s="1"/>
  <c r="AA19" i="9" s="1"/>
  <c r="AA27" s="1"/>
  <c r="AA82" i="39"/>
  <c r="AA21" i="9"/>
  <c r="AQ6" i="11"/>
  <c r="AS6" s="1"/>
  <c r="Z11" i="6"/>
  <c r="Z34" s="1"/>
  <c r="AE14" i="39"/>
  <c r="AC103" i="11"/>
  <c r="AC112" s="1"/>
  <c r="AC110"/>
  <c r="AA78" i="39"/>
  <c r="AC111" i="11"/>
  <c r="AA10" i="6" s="1"/>
  <c r="AH19" i="11"/>
  <c r="AH22"/>
  <c r="AF14" i="39" s="1"/>
  <c r="AH20" i="11"/>
  <c r="Y21" i="9"/>
  <c r="Y9" i="6"/>
  <c r="Y11" s="1"/>
  <c r="Y34" s="1"/>
  <c r="AC14" i="39"/>
  <c r="AE15"/>
  <c r="AE17"/>
  <c r="AE18"/>
  <c r="AE16"/>
  <c r="F29" i="9"/>
  <c r="F32"/>
  <c r="F34" s="1"/>
  <c r="G31" s="1"/>
  <c r="AH96" i="11"/>
  <c r="AG98"/>
  <c r="AG106"/>
  <c r="X33" i="9"/>
  <c r="Z9"/>
  <c r="AA9" i="6"/>
  <c r="AA8" i="9"/>
  <c r="C31" i="44"/>
  <c r="AA7" i="9"/>
  <c r="Y19"/>
  <c r="AD102" i="11"/>
  <c r="AD99"/>
  <c r="AD107"/>
  <c r="AD100"/>
  <c r="AE98"/>
  <c r="Z83" i="39"/>
  <c r="Z85" s="1"/>
  <c r="Z19" i="9" s="1"/>
  <c r="Z27" s="1"/>
  <c r="AH91" i="11" l="1"/>
  <c r="AH93" s="1"/>
  <c r="AF17" i="1"/>
  <c r="AP61" i="11"/>
  <c r="AP63" s="1"/>
  <c r="AN41"/>
  <c r="AO61"/>
  <c r="AK78"/>
  <c r="AJ82"/>
  <c r="AJ80"/>
  <c r="AK80" s="1"/>
  <c r="AJ79"/>
  <c r="AG67" i="39"/>
  <c r="AH63"/>
  <c r="AH65"/>
  <c r="AI65" s="1"/>
  <c r="AH66"/>
  <c r="AI66" s="1"/>
  <c r="AH64"/>
  <c r="AI64" s="1"/>
  <c r="AN76" i="11"/>
  <c r="AM78"/>
  <c r="AH21"/>
  <c r="AG11"/>
  <c r="AM51" i="39"/>
  <c r="AN33" i="11"/>
  <c r="AO63"/>
  <c r="AQ63" s="1"/>
  <c r="AQ61"/>
  <c r="AH73"/>
  <c r="AI72"/>
  <c r="AG54" i="39" s="1"/>
  <c r="AI69" i="11"/>
  <c r="AI70"/>
  <c r="AI71" s="1"/>
  <c r="AH41" i="39"/>
  <c r="AI41" s="1"/>
  <c r="AH42"/>
  <c r="AI42" s="1"/>
  <c r="AH40"/>
  <c r="AI40" s="1"/>
  <c r="AH39"/>
  <c r="AI38"/>
  <c r="AL22"/>
  <c r="AM50" i="11"/>
  <c r="AM49"/>
  <c r="AM52"/>
  <c r="AK38" i="39" s="1"/>
  <c r="AM51" i="11"/>
  <c r="AM53" s="1"/>
  <c r="AG71" i="39"/>
  <c r="AG73"/>
  <c r="AG72"/>
  <c r="AG74"/>
  <c r="AF56" i="1"/>
  <c r="AF14" i="6"/>
  <c r="AH13" i="1"/>
  <c r="AG15"/>
  <c r="AG54" s="1"/>
  <c r="AG15" i="6" s="1"/>
  <c r="AG16" i="1"/>
  <c r="AE6" i="39"/>
  <c r="AP38" i="11"/>
  <c r="AQ36"/>
  <c r="AS36" s="1"/>
  <c r="AS38" s="1"/>
  <c r="AH9"/>
  <c r="AH11" s="1"/>
  <c r="AH13" s="1"/>
  <c r="AH10"/>
  <c r="AH12"/>
  <c r="AF6" i="39" s="1"/>
  <c r="AG45" i="1"/>
  <c r="AG47"/>
  <c r="AE56"/>
  <c r="AE16" i="6"/>
  <c r="AM27" i="1"/>
  <c r="AL29"/>
  <c r="AL31" s="1"/>
  <c r="AL30"/>
  <c r="AO32" i="11"/>
  <c r="AM22" i="39" s="1"/>
  <c r="AO29" i="11"/>
  <c r="AO30"/>
  <c r="AK39" i="39"/>
  <c r="AK41"/>
  <c r="AK42"/>
  <c r="AK40"/>
  <c r="AN6" i="1"/>
  <c r="AM8"/>
  <c r="AM9"/>
  <c r="AJ88" i="11"/>
  <c r="AM86"/>
  <c r="AK86"/>
  <c r="AA9" i="9"/>
  <c r="AA11" i="6"/>
  <c r="AA34" s="1"/>
  <c r="AK35" i="39"/>
  <c r="AG38" i="1"/>
  <c r="AQ62" i="11"/>
  <c r="AJ51"/>
  <c r="AQ60"/>
  <c r="AQ50" i="39"/>
  <c r="AQ49"/>
  <c r="AQ48"/>
  <c r="AQ47"/>
  <c r="AF54"/>
  <c r="AO40" i="11"/>
  <c r="AO42"/>
  <c r="AO39"/>
  <c r="AO41" s="1"/>
  <c r="AN23" i="1"/>
  <c r="AQ21"/>
  <c r="AN24"/>
  <c r="AF27" i="10"/>
  <c r="AE34"/>
  <c r="AM34" i="39"/>
  <c r="AM33"/>
  <c r="AM32"/>
  <c r="AM31"/>
  <c r="AP28" i="11"/>
  <c r="AQ26"/>
  <c r="AS26" s="1"/>
  <c r="AS28" s="1"/>
  <c r="AI92"/>
  <c r="AI90"/>
  <c r="AI89"/>
  <c r="AK88"/>
  <c r="AK46" i="1"/>
  <c r="AL41"/>
  <c r="AK52"/>
  <c r="AN49" i="39"/>
  <c r="AO49" s="1"/>
  <c r="AN50"/>
  <c r="AO50" s="1"/>
  <c r="AN47"/>
  <c r="AN48"/>
  <c r="AO48" s="1"/>
  <c r="AL5" i="10"/>
  <c r="AB33" i="6"/>
  <c r="AB20" i="9" s="1"/>
  <c r="AC20" s="1"/>
  <c r="AS59" i="11"/>
  <c r="AS62"/>
  <c r="AQ46" i="39" s="1"/>
  <c r="AS60" i="11"/>
  <c r="AK66"/>
  <c r="AJ68"/>
  <c r="AM66"/>
  <c r="AF75" i="39"/>
  <c r="AO46" i="11"/>
  <c r="AN48"/>
  <c r="AG13"/>
  <c r="AL27" i="39"/>
  <c r="AE7"/>
  <c r="AE8"/>
  <c r="AE10"/>
  <c r="AE9"/>
  <c r="AC6"/>
  <c r="AK34" i="1"/>
  <c r="AH51"/>
  <c r="AH36"/>
  <c r="AI36" s="1"/>
  <c r="AH37"/>
  <c r="AI37" s="1"/>
  <c r="AF59" i="39"/>
  <c r="AM24" i="1"/>
  <c r="AO23"/>
  <c r="AJ7" i="11"/>
  <c r="AI8"/>
  <c r="AK42" i="1"/>
  <c r="AH44"/>
  <c r="AL51" i="39"/>
  <c r="AQ38" i="11"/>
  <c r="AN43"/>
  <c r="AC33" i="6"/>
  <c r="AQ59" i="11"/>
  <c r="AD108"/>
  <c r="AE99"/>
  <c r="Y27" i="9"/>
  <c r="Z33"/>
  <c r="AB6" i="6"/>
  <c r="AE107" i="11"/>
  <c r="G11" i="9"/>
  <c r="Z35" i="6"/>
  <c r="Z36" s="1"/>
  <c r="AM16" i="11"/>
  <c r="AJ18"/>
  <c r="AK18" s="1"/>
  <c r="AB78" i="39"/>
  <c r="AC78" s="1"/>
  <c r="AD111" i="11"/>
  <c r="AE102"/>
  <c r="AA35" i="6"/>
  <c r="AA36" s="1"/>
  <c r="AG100" i="11"/>
  <c r="AG99"/>
  <c r="AG107"/>
  <c r="AG102"/>
  <c r="AE19" i="39"/>
  <c r="AG18"/>
  <c r="AG16"/>
  <c r="AG15"/>
  <c r="AG17"/>
  <c r="AA33" i="9"/>
  <c r="AD109" i="11"/>
  <c r="AE100"/>
  <c r="AH106"/>
  <c r="AI96"/>
  <c r="AH98"/>
  <c r="Y35" i="6"/>
  <c r="Y36" s="1"/>
  <c r="AB82" i="39"/>
  <c r="AC82" s="1"/>
  <c r="AB80"/>
  <c r="AC80" s="1"/>
  <c r="AB81"/>
  <c r="AC81" s="1"/>
  <c r="AB79"/>
  <c r="AF15"/>
  <c r="AF16"/>
  <c r="AF18"/>
  <c r="AF17"/>
  <c r="AI20" i="11"/>
  <c r="AI19"/>
  <c r="AI22"/>
  <c r="AG14" i="39" s="1"/>
  <c r="AD101" i="11"/>
  <c r="AH23"/>
  <c r="AO76" l="1"/>
  <c r="AN78"/>
  <c r="AK79"/>
  <c r="AJ81"/>
  <c r="AO24" i="1"/>
  <c r="AM10"/>
  <c r="AO31" i="11"/>
  <c r="AM80"/>
  <c r="AM79"/>
  <c r="AM82"/>
  <c r="AK62" i="39" s="1"/>
  <c r="AK82" i="11"/>
  <c r="AH62" i="39"/>
  <c r="AG19"/>
  <c r="AG17" i="1"/>
  <c r="AI63" i="39"/>
  <c r="AI67" s="1"/>
  <c r="AH67"/>
  <c r="AQ51"/>
  <c r="AO43" i="11"/>
  <c r="AI73"/>
  <c r="AI12"/>
  <c r="AG6" i="39" s="1"/>
  <c r="AI9" i="11"/>
  <c r="AI10"/>
  <c r="AL34" i="1"/>
  <c r="AK36"/>
  <c r="AK38" s="1"/>
  <c r="AK37"/>
  <c r="AE11" i="39"/>
  <c r="AO48" i="11"/>
  <c r="AP46"/>
  <c r="AP48" s="1"/>
  <c r="AN66"/>
  <c r="AM68"/>
  <c r="AS32"/>
  <c r="AQ22" i="39" s="1"/>
  <c r="AS30" i="11"/>
  <c r="AS29"/>
  <c r="AQ24" i="1"/>
  <c r="AQ23"/>
  <c r="AN86" i="11"/>
  <c r="AM88"/>
  <c r="AQ6" i="1"/>
  <c r="AN8"/>
  <c r="AO8" s="1"/>
  <c r="AN9"/>
  <c r="AN10" s="1"/>
  <c r="AO10" s="1"/>
  <c r="AG10" i="39"/>
  <c r="AG9"/>
  <c r="AG8"/>
  <c r="AG7"/>
  <c r="AL39"/>
  <c r="AL40"/>
  <c r="AL41"/>
  <c r="AL42"/>
  <c r="AH43"/>
  <c r="AI39"/>
  <c r="AI43" s="1"/>
  <c r="AE81"/>
  <c r="AS61" i="11"/>
  <c r="AS63" s="1"/>
  <c r="AN51" i="39"/>
  <c r="AI91" i="11"/>
  <c r="AG55" i="1"/>
  <c r="AO47" i="39"/>
  <c r="AO51" s="1"/>
  <c r="AL42" i="1"/>
  <c r="AK44"/>
  <c r="AN52" i="11"/>
  <c r="AL38" i="39" s="1"/>
  <c r="AN50" i="11"/>
  <c r="AN49"/>
  <c r="AQ48"/>
  <c r="AG70" i="39"/>
  <c r="AE18" i="6"/>
  <c r="AE33" s="1"/>
  <c r="AE20" i="9" s="1"/>
  <c r="AJ53" i="11"/>
  <c r="AK53" s="1"/>
  <c r="AK51"/>
  <c r="AM29" i="1"/>
  <c r="AM31" s="1"/>
  <c r="AN27"/>
  <c r="AM30"/>
  <c r="AG48"/>
  <c r="AP42" i="11"/>
  <c r="AN30" i="39" s="1"/>
  <c r="AP40" i="11"/>
  <c r="AQ40" s="1"/>
  <c r="AP39"/>
  <c r="AK13" i="1"/>
  <c r="AH15"/>
  <c r="AH54" s="1"/>
  <c r="AH16"/>
  <c r="AO33" i="11"/>
  <c r="AH45" i="1"/>
  <c r="AI45" s="1"/>
  <c r="AI44"/>
  <c r="AH47"/>
  <c r="AM7" i="11"/>
  <c r="AJ8"/>
  <c r="AK8" s="1"/>
  <c r="AJ72"/>
  <c r="AJ70"/>
  <c r="AK70" s="1"/>
  <c r="AJ69"/>
  <c r="AK69" s="1"/>
  <c r="AM5" i="10"/>
  <c r="AM41" i="1"/>
  <c r="AL46"/>
  <c r="AL52"/>
  <c r="AP30" i="11"/>
  <c r="AQ30" s="1"/>
  <c r="AP29"/>
  <c r="AP31" s="1"/>
  <c r="AP32"/>
  <c r="AN22" i="39" s="1"/>
  <c r="AO22" s="1"/>
  <c r="AQ28" i="11"/>
  <c r="AG27" i="10"/>
  <c r="AF34"/>
  <c r="AF18" i="6" s="1"/>
  <c r="AF33" s="1"/>
  <c r="AF20" i="9" s="1"/>
  <c r="AM30" i="39"/>
  <c r="AQ42" i="11"/>
  <c r="AG55" i="39"/>
  <c r="AG57"/>
  <c r="AG58"/>
  <c r="AG56"/>
  <c r="AJ90" i="11"/>
  <c r="AK90" s="1"/>
  <c r="AJ89"/>
  <c r="AK89" s="1"/>
  <c r="AJ92"/>
  <c r="AH70" i="39" s="1"/>
  <c r="AN25"/>
  <c r="AN24"/>
  <c r="AN26"/>
  <c r="AN23"/>
  <c r="AS42" i="11"/>
  <c r="AQ30" i="39" s="1"/>
  <c r="AS39" i="11"/>
  <c r="AS41" s="1"/>
  <c r="AS43" s="1"/>
  <c r="AS40"/>
  <c r="AF8" i="39"/>
  <c r="AF10"/>
  <c r="AF9"/>
  <c r="AF7"/>
  <c r="AM25"/>
  <c r="AM24"/>
  <c r="AM26"/>
  <c r="AM23"/>
  <c r="AH58"/>
  <c r="AI58" s="1"/>
  <c r="AH56"/>
  <c r="AH55"/>
  <c r="AH57"/>
  <c r="AI57" s="1"/>
  <c r="AH38" i="1"/>
  <c r="AI38" s="1"/>
  <c r="AM35" i="39"/>
  <c r="AK68" i="11"/>
  <c r="AO9" i="1"/>
  <c r="AK43" i="39"/>
  <c r="AI47" i="1"/>
  <c r="AG53"/>
  <c r="AI15"/>
  <c r="AG75" i="39"/>
  <c r="AH100" i="11"/>
  <c r="AH109" s="1"/>
  <c r="AF8" i="6" s="1"/>
  <c r="AH102" i="11"/>
  <c r="AH107"/>
  <c r="AF6" i="6" s="1"/>
  <c r="AH99" i="11"/>
  <c r="AH108" s="1"/>
  <c r="AF7" i="6" s="1"/>
  <c r="AF21" i="9" s="1"/>
  <c r="AB8" i="6"/>
  <c r="AC8" s="1"/>
  <c r="AE109" i="11"/>
  <c r="AE6" i="6"/>
  <c r="AD103" i="11"/>
  <c r="AD110"/>
  <c r="AE110" s="1"/>
  <c r="AE101"/>
  <c r="AJ96"/>
  <c r="AI98"/>
  <c r="AI106"/>
  <c r="AG111"/>
  <c r="AE78" i="39"/>
  <c r="AG109" i="11"/>
  <c r="Y33" i="9"/>
  <c r="AI21" i="11"/>
  <c r="AF19" i="39"/>
  <c r="AK96" i="11"/>
  <c r="AH16" i="39"/>
  <c r="AI16" s="1"/>
  <c r="AH15"/>
  <c r="AI15" s="1"/>
  <c r="AH18"/>
  <c r="AI18" s="1"/>
  <c r="AH17"/>
  <c r="AI17" s="1"/>
  <c r="AG108" i="11"/>
  <c r="AN16"/>
  <c r="AM18"/>
  <c r="AB7" i="9"/>
  <c r="AB8"/>
  <c r="AC8" s="1"/>
  <c r="AE8"/>
  <c r="C32" i="44"/>
  <c r="C33" s="1"/>
  <c r="AC6" i="6"/>
  <c r="AB7"/>
  <c r="AE108" i="11"/>
  <c r="AE82" i="39"/>
  <c r="AE80"/>
  <c r="AB83"/>
  <c r="AB85" s="1"/>
  <c r="AC79"/>
  <c r="AC83" s="1"/>
  <c r="AB10" i="6"/>
  <c r="AC10" s="1"/>
  <c r="AE111" i="11"/>
  <c r="AJ19"/>
  <c r="AK19" s="1"/>
  <c r="AJ20"/>
  <c r="AK20" s="1"/>
  <c r="AJ22"/>
  <c r="AH14" i="39" s="1"/>
  <c r="AI14" s="1"/>
  <c r="G14" i="9"/>
  <c r="AG101" i="11"/>
  <c r="AE79" i="39"/>
  <c r="AL65" l="1"/>
  <c r="AL63"/>
  <c r="AL67" s="1"/>
  <c r="AL64"/>
  <c r="AL66"/>
  <c r="AJ83" i="11"/>
  <c r="AK83" s="1"/>
  <c r="AK81"/>
  <c r="AP76"/>
  <c r="AO78"/>
  <c r="AI56" i="39"/>
  <c r="AP33" i="11"/>
  <c r="AS31"/>
  <c r="AS33" s="1"/>
  <c r="AN80"/>
  <c r="AN82"/>
  <c r="AL62" i="39" s="1"/>
  <c r="AN79" i="11"/>
  <c r="AN81" s="1"/>
  <c r="AN83" s="1"/>
  <c r="AQ33"/>
  <c r="AI62" i="39"/>
  <c r="AK65"/>
  <c r="AK63"/>
  <c r="AK66"/>
  <c r="AK64"/>
  <c r="AP41" i="11"/>
  <c r="AP43" s="1"/>
  <c r="AQ43" s="1"/>
  <c r="AN51"/>
  <c r="AI11"/>
  <c r="AI13" s="1"/>
  <c r="AM81"/>
  <c r="AM83" s="1"/>
  <c r="AQ41"/>
  <c r="AN53"/>
  <c r="AI54" i="1"/>
  <c r="AH15" i="6"/>
  <c r="AI15" s="1"/>
  <c r="AG14"/>
  <c r="AG56" i="1"/>
  <c r="AM27" i="39"/>
  <c r="AO23"/>
  <c r="AG59"/>
  <c r="AI55"/>
  <c r="AI59" s="1"/>
  <c r="AQ24"/>
  <c r="AQ25"/>
  <c r="AQ23"/>
  <c r="AQ26"/>
  <c r="AM42" i="1"/>
  <c r="AL44"/>
  <c r="AN88" i="11"/>
  <c r="AO86"/>
  <c r="AN68"/>
  <c r="AO66"/>
  <c r="AO52"/>
  <c r="AO50"/>
  <c r="AO49"/>
  <c r="AO51" s="1"/>
  <c r="AJ21"/>
  <c r="AJ23" s="1"/>
  <c r="AH101"/>
  <c r="AH59" i="39"/>
  <c r="AN27"/>
  <c r="AO25"/>
  <c r="AJ71" i="11"/>
  <c r="AH48" i="1"/>
  <c r="AQ31" i="11"/>
  <c r="AQ39"/>
  <c r="AH17" i="1"/>
  <c r="AI17" s="1"/>
  <c r="AQ32" i="11"/>
  <c r="AG11" i="39"/>
  <c r="AN31"/>
  <c r="AN34"/>
  <c r="AO34" s="1"/>
  <c r="AO30"/>
  <c r="AN33"/>
  <c r="AO33" s="1"/>
  <c r="AN32"/>
  <c r="AO32" s="1"/>
  <c r="AM52" i="1"/>
  <c r="AN41"/>
  <c r="AM46"/>
  <c r="AH54" i="39"/>
  <c r="AK72" i="11"/>
  <c r="AN7"/>
  <c r="AM8"/>
  <c r="AH55" i="1"/>
  <c r="AH16" i="6" s="1"/>
  <c r="AI16" i="1"/>
  <c r="AL13"/>
  <c r="AK15"/>
  <c r="AK54" s="1"/>
  <c r="AK16"/>
  <c r="AN29"/>
  <c r="AO29" s="1"/>
  <c r="AQ27"/>
  <c r="AN30"/>
  <c r="AO30" s="1"/>
  <c r="AH73" i="39"/>
  <c r="AI73" s="1"/>
  <c r="AH72"/>
  <c r="AI72" s="1"/>
  <c r="AH74"/>
  <c r="AI74" s="1"/>
  <c r="AH71"/>
  <c r="AI70"/>
  <c r="AK45" i="1"/>
  <c r="AK47"/>
  <c r="AG16" i="6"/>
  <c r="AI16" s="1"/>
  <c r="AI55" i="1"/>
  <c r="AI93" i="11"/>
  <c r="AL43" i="39"/>
  <c r="AM90" i="11"/>
  <c r="AM89"/>
  <c r="AM92"/>
  <c r="AK70" i="39" s="1"/>
  <c r="AM70" i="11"/>
  <c r="AM72"/>
  <c r="AK54" i="39" s="1"/>
  <c r="AM69" i="11"/>
  <c r="AP49"/>
  <c r="AQ49" s="1"/>
  <c r="AP52"/>
  <c r="AN38" i="39" s="1"/>
  <c r="AP50" i="11"/>
  <c r="AQ50" s="1"/>
  <c r="AH10" i="39"/>
  <c r="AI10" s="1"/>
  <c r="AH9"/>
  <c r="AI9" s="1"/>
  <c r="AH8"/>
  <c r="AI8" s="1"/>
  <c r="AH7"/>
  <c r="AI7" s="1"/>
  <c r="AF11"/>
  <c r="AO24"/>
  <c r="AJ91" i="11"/>
  <c r="AJ93" s="1"/>
  <c r="AK71" i="39"/>
  <c r="AK74"/>
  <c r="AK73"/>
  <c r="AK72"/>
  <c r="AH27" i="10"/>
  <c r="AI27" s="1"/>
  <c r="AG34"/>
  <c r="AG18" i="6" s="1"/>
  <c r="AN5" i="10"/>
  <c r="AJ12" i="11"/>
  <c r="AJ10"/>
  <c r="AK10" s="1"/>
  <c r="AJ9"/>
  <c r="AJ11" s="1"/>
  <c r="AJ13" s="1"/>
  <c r="AM41" i="39"/>
  <c r="AM42"/>
  <c r="AM39"/>
  <c r="AM43" s="1"/>
  <c r="AM40"/>
  <c r="AQ8" i="1"/>
  <c r="AQ9"/>
  <c r="AQ10" s="1"/>
  <c r="AM34"/>
  <c r="AL36"/>
  <c r="AL51"/>
  <c r="AL37"/>
  <c r="AI48"/>
  <c r="AO26" i="39"/>
  <c r="AH53" i="1"/>
  <c r="AI53" s="1"/>
  <c r="AI56" s="1"/>
  <c r="AK92" i="11"/>
  <c r="AQ29"/>
  <c r="AQ46"/>
  <c r="AS46" s="1"/>
  <c r="AS48" s="1"/>
  <c r="AK51" i="1"/>
  <c r="AB19" i="9"/>
  <c r="AC85" i="39"/>
  <c r="AA12" i="17" s="1"/>
  <c r="AB21" i="9"/>
  <c r="AC21" s="1"/>
  <c r="AC7" i="6"/>
  <c r="AC9" s="1"/>
  <c r="AG103" i="11"/>
  <c r="AG110"/>
  <c r="G16" i="9"/>
  <c r="AM22" i="11"/>
  <c r="AM19"/>
  <c r="AM20"/>
  <c r="AI23"/>
  <c r="AK23" s="1"/>
  <c r="AK21"/>
  <c r="AF80" i="39"/>
  <c r="AF81"/>
  <c r="AF79"/>
  <c r="AF82"/>
  <c r="AI102" i="11"/>
  <c r="AI99"/>
  <c r="AI107"/>
  <c r="AI100"/>
  <c r="AD112"/>
  <c r="AE112" s="1"/>
  <c r="AE103"/>
  <c r="AF78" i="39"/>
  <c r="AH111" i="11"/>
  <c r="AF10" i="6" s="1"/>
  <c r="AI19" i="39"/>
  <c r="AH19"/>
  <c r="AB9" i="9"/>
  <c r="AC9" s="1"/>
  <c r="AA11" i="17" s="1"/>
  <c r="AC7" i="9"/>
  <c r="AE7" i="6"/>
  <c r="AF8" i="9"/>
  <c r="AE7"/>
  <c r="C36" i="44"/>
  <c r="AF7" i="9"/>
  <c r="AF9" s="1"/>
  <c r="AF9" i="6"/>
  <c r="C37" i="44"/>
  <c r="AE83" i="39"/>
  <c r="AE85" s="1"/>
  <c r="AK16"/>
  <c r="AK18"/>
  <c r="AK17"/>
  <c r="AK15"/>
  <c r="AO16" i="11"/>
  <c r="AN18"/>
  <c r="AE8" i="6"/>
  <c r="AE10"/>
  <c r="AM96" i="11"/>
  <c r="AJ98"/>
  <c r="AJ106"/>
  <c r="AK106" s="1"/>
  <c r="AH103"/>
  <c r="AH112" s="1"/>
  <c r="AH110"/>
  <c r="AB9" i="6"/>
  <c r="AB11" s="1"/>
  <c r="AB34" s="1"/>
  <c r="AK22" i="11"/>
  <c r="AM64" i="39" l="1"/>
  <c r="AM63"/>
  <c r="AM67" s="1"/>
  <c r="AM66"/>
  <c r="AM65"/>
  <c r="AP78" i="11"/>
  <c r="AQ76"/>
  <c r="AS76" s="1"/>
  <c r="AS78" s="1"/>
  <c r="AM21"/>
  <c r="AM91"/>
  <c r="AM93" s="1"/>
  <c r="AN31" i="1"/>
  <c r="AO31" s="1"/>
  <c r="AO80" i="11"/>
  <c r="AO79"/>
  <c r="AO82"/>
  <c r="AI101"/>
  <c r="AI11" i="39"/>
  <c r="AK67"/>
  <c r="AO53" i="11"/>
  <c r="AQ5" i="10"/>
  <c r="AK55" i="1"/>
  <c r="AO7" i="11"/>
  <c r="AN8"/>
  <c r="AQ33" i="39"/>
  <c r="AQ34"/>
  <c r="AQ32"/>
  <c r="AQ31"/>
  <c r="AJ73" i="11"/>
  <c r="AK73" s="1"/>
  <c r="AK71"/>
  <c r="AM38" i="39"/>
  <c r="AQ52" i="11"/>
  <c r="AN92"/>
  <c r="AN90"/>
  <c r="AN89"/>
  <c r="AN91" s="1"/>
  <c r="AK75" i="39"/>
  <c r="AO38"/>
  <c r="AM71" i="11"/>
  <c r="AM73" s="1"/>
  <c r="AK93"/>
  <c r="AK17" i="1"/>
  <c r="AO27" i="39"/>
  <c r="AO5" i="10"/>
  <c r="AN34" i="1"/>
  <c r="AM36"/>
  <c r="AM37"/>
  <c r="AK27" i="10"/>
  <c r="AH34"/>
  <c r="AH18" i="6" s="1"/>
  <c r="AI18" s="1"/>
  <c r="AQ29" i="1"/>
  <c r="AQ30"/>
  <c r="AM13"/>
  <c r="AM51" s="1"/>
  <c r="AL15"/>
  <c r="AL16"/>
  <c r="AL17"/>
  <c r="AM9" i="11"/>
  <c r="AM12"/>
  <c r="AM10"/>
  <c r="AK55" i="39"/>
  <c r="AK57"/>
  <c r="AK56"/>
  <c r="AK58"/>
  <c r="AI54"/>
  <c r="AN46" i="1"/>
  <c r="AN52"/>
  <c r="AQ41"/>
  <c r="AN35" i="39"/>
  <c r="AO31"/>
  <c r="AO35" s="1"/>
  <c r="AN69" i="11"/>
  <c r="AN70"/>
  <c r="AN71" s="1"/>
  <c r="AN73" s="1"/>
  <c r="AN72"/>
  <c r="AO88"/>
  <c r="AP86"/>
  <c r="AP88" s="1"/>
  <c r="AM44" i="1"/>
  <c r="AN42"/>
  <c r="AK91" i="11"/>
  <c r="AK13"/>
  <c r="AS52"/>
  <c r="AQ38" i="39" s="1"/>
  <c r="AS49" i="11"/>
  <c r="AS50"/>
  <c r="AH14" i="6"/>
  <c r="AH33" s="1"/>
  <c r="AH20" i="9" s="1"/>
  <c r="AH56" i="1"/>
  <c r="AH6" i="39"/>
  <c r="AK12" i="11"/>
  <c r="AL55" i="39"/>
  <c r="AL56"/>
  <c r="AL58"/>
  <c r="AL57"/>
  <c r="AL73"/>
  <c r="AL72"/>
  <c r="AL74"/>
  <c r="AL71"/>
  <c r="AK48" i="1"/>
  <c r="AH75" i="39"/>
  <c r="AI71"/>
  <c r="AI75" s="1"/>
  <c r="AK15" i="6"/>
  <c r="AP66" i="11"/>
  <c r="AP68" s="1"/>
  <c r="AO68"/>
  <c r="AL47" i="1"/>
  <c r="AL45"/>
  <c r="AG33" i="6"/>
  <c r="AG20" i="9" s="1"/>
  <c r="AI20" s="1"/>
  <c r="AI14" i="6"/>
  <c r="AK9" i="11"/>
  <c r="AL38" i="1"/>
  <c r="AH11" i="39"/>
  <c r="AP51" i="11"/>
  <c r="AP53" s="1"/>
  <c r="AK53" i="1"/>
  <c r="AQ86" i="11"/>
  <c r="AS86" s="1"/>
  <c r="AS88" s="1"/>
  <c r="AQ27" i="39"/>
  <c r="AO46" i="1"/>
  <c r="AK11" i="11"/>
  <c r="AM106"/>
  <c r="AN96"/>
  <c r="AM98"/>
  <c r="AK19" i="39"/>
  <c r="AJ99" i="11"/>
  <c r="AJ108" s="1"/>
  <c r="AH7" i="6" s="1"/>
  <c r="AJ100" i="11"/>
  <c r="AJ109" s="1"/>
  <c r="AH8" i="6" s="1"/>
  <c r="AJ102" i="11"/>
  <c r="AJ107"/>
  <c r="AH6" i="6" s="1"/>
  <c r="AK98" i="11"/>
  <c r="AP16"/>
  <c r="AP18" s="1"/>
  <c r="AO18"/>
  <c r="AE21" i="9"/>
  <c r="AG79" i="39"/>
  <c r="AG81"/>
  <c r="AG80"/>
  <c r="AG82"/>
  <c r="AI109" i="11"/>
  <c r="AK100"/>
  <c r="AI108"/>
  <c r="AK99"/>
  <c r="AK14" i="39"/>
  <c r="AF11" i="6"/>
  <c r="AF34" s="1"/>
  <c r="AF83" i="39"/>
  <c r="AF85" s="1"/>
  <c r="AF19" i="9" s="1"/>
  <c r="AF27" s="1"/>
  <c r="AF33" s="1"/>
  <c r="AE19"/>
  <c r="AE9"/>
  <c r="AI110" i="11"/>
  <c r="AI103"/>
  <c r="AI112" s="1"/>
  <c r="AM23"/>
  <c r="AB27" i="9"/>
  <c r="AC19"/>
  <c r="AN22" i="11"/>
  <c r="AL14" i="39" s="1"/>
  <c r="AN20" i="11"/>
  <c r="AN19"/>
  <c r="AB35" i="6"/>
  <c r="AB36"/>
  <c r="AG6"/>
  <c r="AK107" i="11"/>
  <c r="AG78" i="39"/>
  <c r="AI111" i="11"/>
  <c r="AK102"/>
  <c r="AC11" i="6"/>
  <c r="AC34" s="1"/>
  <c r="K10" i="45"/>
  <c r="I10" s="1"/>
  <c r="G29" i="9"/>
  <c r="G32"/>
  <c r="G34" s="1"/>
  <c r="H31" s="1"/>
  <c r="AG112" i="11"/>
  <c r="AE9" i="6"/>
  <c r="AE11" s="1"/>
  <c r="AE34" s="1"/>
  <c r="AS51" i="11" l="1"/>
  <c r="AS53" s="1"/>
  <c r="AQ31" i="1"/>
  <c r="AQ35" i="39"/>
  <c r="AO81" i="11"/>
  <c r="AO83" s="1"/>
  <c r="AP80"/>
  <c r="AQ80" s="1"/>
  <c r="AP82"/>
  <c r="AN62" i="39" s="1"/>
  <c r="AP79" i="11"/>
  <c r="AP81" s="1"/>
  <c r="AP83" s="1"/>
  <c r="AQ78"/>
  <c r="AM62" i="39"/>
  <c r="AQ82" i="11"/>
  <c r="AS79"/>
  <c r="AS80"/>
  <c r="AS82"/>
  <c r="AQ62" i="39" s="1"/>
  <c r="AN93" i="11"/>
  <c r="AQ68"/>
  <c r="AP70"/>
  <c r="AP69"/>
  <c r="AP72"/>
  <c r="AN54" i="39" s="1"/>
  <c r="AP89" i="11"/>
  <c r="AP90"/>
  <c r="AP91"/>
  <c r="AP93" s="1"/>
  <c r="AP92"/>
  <c r="AN70" i="39" s="1"/>
  <c r="AL54"/>
  <c r="AM11" i="11"/>
  <c r="AN10"/>
  <c r="AN9"/>
  <c r="AN12"/>
  <c r="AL6" i="39" s="1"/>
  <c r="AI33" i="6"/>
  <c r="AL55" i="1"/>
  <c r="AL16" i="6" s="1"/>
  <c r="AI34" i="10"/>
  <c r="AQ81" i="11"/>
  <c r="AQ51"/>
  <c r="AS92"/>
  <c r="AQ70" i="39" s="1"/>
  <c r="AS89" i="11"/>
  <c r="AS90"/>
  <c r="AO69"/>
  <c r="AO72"/>
  <c r="AM54" i="39" s="1"/>
  <c r="AO70" i="11"/>
  <c r="AO71" s="1"/>
  <c r="AM47" i="1"/>
  <c r="AM45"/>
  <c r="AK6" i="39"/>
  <c r="AN13" i="1"/>
  <c r="AM15"/>
  <c r="AM54" s="1"/>
  <c r="AM15" i="6" s="1"/>
  <c r="AM16" i="1"/>
  <c r="AM53"/>
  <c r="AN36"/>
  <c r="AQ34"/>
  <c r="AN51"/>
  <c r="AN37"/>
  <c r="AO37" s="1"/>
  <c r="AQ42" i="39"/>
  <c r="AQ41"/>
  <c r="AQ39"/>
  <c r="AQ40"/>
  <c r="AL70"/>
  <c r="AN42"/>
  <c r="AO42" s="1"/>
  <c r="AN39"/>
  <c r="AN40"/>
  <c r="AO40" s="1"/>
  <c r="AN41"/>
  <c r="AO41" s="1"/>
  <c r="AK16" i="6"/>
  <c r="AJ101" i="11"/>
  <c r="AL48" i="1"/>
  <c r="AL59" i="39"/>
  <c r="AK59"/>
  <c r="AQ83" i="11"/>
  <c r="AK56" i="1"/>
  <c r="AK14" i="6"/>
  <c r="AK8" i="39"/>
  <c r="AK10"/>
  <c r="AK9"/>
  <c r="AK7"/>
  <c r="AI6"/>
  <c r="AQ42" i="1"/>
  <c r="AQ44" s="1"/>
  <c r="AQ45" s="1"/>
  <c r="AN44"/>
  <c r="AO92" i="11"/>
  <c r="AM70" i="39" s="1"/>
  <c r="AO89" i="11"/>
  <c r="AQ89" s="1"/>
  <c r="AO90"/>
  <c r="AQ52" i="1"/>
  <c r="AQ47"/>
  <c r="AQ46"/>
  <c r="AL54"/>
  <c r="AL27" i="10"/>
  <c r="AK34"/>
  <c r="AP7" i="11"/>
  <c r="AO8"/>
  <c r="AQ66"/>
  <c r="AS66" s="1"/>
  <c r="AS68" s="1"/>
  <c r="AL75" i="39"/>
  <c r="AL53" i="1"/>
  <c r="AM38"/>
  <c r="AQ88" i="11"/>
  <c r="AQ53"/>
  <c r="AO36" i="1"/>
  <c r="AE35" i="6"/>
  <c r="AE36" s="1"/>
  <c r="H11" i="9"/>
  <c r="H14" s="1"/>
  <c r="H16" s="1"/>
  <c r="AB33"/>
  <c r="AC27"/>
  <c r="AF36" i="6"/>
  <c r="AF35"/>
  <c r="AG7"/>
  <c r="AK108" i="11"/>
  <c r="AG83" i="39"/>
  <c r="AG85" s="1"/>
  <c r="AO20" i="11"/>
  <c r="AO22"/>
  <c r="AM14" i="39" s="1"/>
  <c r="AO19" i="11"/>
  <c r="AO21" s="1"/>
  <c r="AH7" i="9"/>
  <c r="AH9" i="6"/>
  <c r="C39" i="44"/>
  <c r="AJ103" i="11"/>
  <c r="AJ110"/>
  <c r="AK110" s="1"/>
  <c r="AN21"/>
  <c r="AQ18"/>
  <c r="AC35" i="6"/>
  <c r="AA29" i="17" s="1"/>
  <c r="AB31" s="1"/>
  <c r="AH81" i="39"/>
  <c r="AI81" s="1"/>
  <c r="AH82"/>
  <c r="AI82" s="1"/>
  <c r="AH79"/>
  <c r="AI79" s="1"/>
  <c r="AH80"/>
  <c r="AE27" i="9"/>
  <c r="AG8" i="6"/>
  <c r="AI8" s="1"/>
  <c r="AK109" i="11"/>
  <c r="AO96"/>
  <c r="AN98"/>
  <c r="AN106"/>
  <c r="AQ16"/>
  <c r="AS16" s="1"/>
  <c r="AS18" s="1"/>
  <c r="AK101"/>
  <c r="AG10" i="6"/>
  <c r="AG7" i="9"/>
  <c r="AH8"/>
  <c r="C38" i="44"/>
  <c r="C40" s="1"/>
  <c r="AI6" i="6"/>
  <c r="AG8" i="9"/>
  <c r="AM16" i="39"/>
  <c r="AM18"/>
  <c r="AM15"/>
  <c r="AM17"/>
  <c r="AL17"/>
  <c r="AL16"/>
  <c r="AL18"/>
  <c r="AL15"/>
  <c r="AP19" i="11"/>
  <c r="AP20"/>
  <c r="AP22"/>
  <c r="AN14" i="39" s="1"/>
  <c r="AH78"/>
  <c r="AJ111" i="11"/>
  <c r="AH10" i="6" s="1"/>
  <c r="AM100" i="11"/>
  <c r="AM102"/>
  <c r="AM101"/>
  <c r="AM99"/>
  <c r="AM107"/>
  <c r="AI80" i="39"/>
  <c r="AH21" i="9"/>
  <c r="AP21" i="11" l="1"/>
  <c r="AP23" s="1"/>
  <c r="AS91"/>
  <c r="AS93" s="1"/>
  <c r="AS81"/>
  <c r="AS83" s="1"/>
  <c r="AN63" i="39"/>
  <c r="AN65"/>
  <c r="AO65" s="1"/>
  <c r="AO62"/>
  <c r="AN64"/>
  <c r="AO64" s="1"/>
  <c r="AN66"/>
  <c r="AO66" s="1"/>
  <c r="AI83"/>
  <c r="AO91" i="11"/>
  <c r="AO93" s="1"/>
  <c r="AQ79"/>
  <c r="AO73"/>
  <c r="AL56" i="1"/>
  <c r="AL14" i="6"/>
  <c r="AK18"/>
  <c r="AL15"/>
  <c r="AN43" i="39"/>
  <c r="AO39"/>
  <c r="AO43" s="1"/>
  <c r="AQ36" i="1"/>
  <c r="AQ38" s="1"/>
  <c r="AQ37"/>
  <c r="AQ13"/>
  <c r="AN15"/>
  <c r="AO15" s="1"/>
  <c r="AN16"/>
  <c r="AM56" i="39"/>
  <c r="AM55"/>
  <c r="AM58"/>
  <c r="AM57"/>
  <c r="AO54"/>
  <c r="AQ69" i="11"/>
  <c r="AP71"/>
  <c r="AP73" s="1"/>
  <c r="AO14" i="39"/>
  <c r="AK33" i="6"/>
  <c r="AK20" i="9" s="1"/>
  <c r="AM17" i="1"/>
  <c r="AM48"/>
  <c r="AQ90" i="11"/>
  <c r="AN11"/>
  <c r="AN13" s="1"/>
  <c r="AQ91"/>
  <c r="AS72"/>
  <c r="AQ54" i="39" s="1"/>
  <c r="AS70" i="11"/>
  <c r="AS69"/>
  <c r="AS7"/>
  <c r="AS8" s="1"/>
  <c r="AP8"/>
  <c r="AM27" i="10"/>
  <c r="AL34"/>
  <c r="AL18" i="6" s="1"/>
  <c r="AQ48" i="1"/>
  <c r="AN45"/>
  <c r="AN47"/>
  <c r="AN55" s="1"/>
  <c r="AN16" i="6" s="1"/>
  <c r="AK11" i="39"/>
  <c r="AM71"/>
  <c r="AM74"/>
  <c r="AM73"/>
  <c r="AM72"/>
  <c r="AO70"/>
  <c r="AM14" i="6"/>
  <c r="AL10" i="39"/>
  <c r="AL9"/>
  <c r="AL7"/>
  <c r="AL8"/>
  <c r="AN57"/>
  <c r="AO57" s="1"/>
  <c r="AN56"/>
  <c r="AO56" s="1"/>
  <c r="AN55"/>
  <c r="AN58"/>
  <c r="AO58" s="1"/>
  <c r="AM10"/>
  <c r="AM9"/>
  <c r="AM8"/>
  <c r="AM7"/>
  <c r="AQ72" i="11"/>
  <c r="AO12"/>
  <c r="AO10"/>
  <c r="AO9"/>
  <c r="AQ8"/>
  <c r="AN74" i="39"/>
  <c r="AN73"/>
  <c r="AO73" s="1"/>
  <c r="AN71"/>
  <c r="AN72"/>
  <c r="AO72" s="1"/>
  <c r="AM55" i="1"/>
  <c r="AM56" s="1"/>
  <c r="AO16"/>
  <c r="AM13" i="11"/>
  <c r="AQ22"/>
  <c r="AO23"/>
  <c r="AQ92"/>
  <c r="AQ43" i="39"/>
  <c r="AN38" i="1"/>
  <c r="AO38" s="1"/>
  <c r="AO44"/>
  <c r="AQ70" i="11"/>
  <c r="AQ93"/>
  <c r="AQ16" i="39"/>
  <c r="AQ18"/>
  <c r="AQ17"/>
  <c r="AQ15"/>
  <c r="AK6" i="6"/>
  <c r="AM103" i="11"/>
  <c r="AM110"/>
  <c r="AK78" i="39"/>
  <c r="AM111" i="11"/>
  <c r="AK80" i="39"/>
  <c r="AK82"/>
  <c r="AK81"/>
  <c r="AK79"/>
  <c r="AG9" i="9"/>
  <c r="AI7"/>
  <c r="AN102" i="11"/>
  <c r="AN99"/>
  <c r="AN108" s="1"/>
  <c r="AL7" i="6" s="1"/>
  <c r="AN100" i="11"/>
  <c r="AN109" s="1"/>
  <c r="AL8" i="6" s="1"/>
  <c r="AN107" i="11"/>
  <c r="AL6" i="6" s="1"/>
  <c r="AE33" i="9"/>
  <c r="E10" i="45"/>
  <c r="D10"/>
  <c r="AG19" i="9"/>
  <c r="AQ20" i="11"/>
  <c r="AQ19"/>
  <c r="AN23"/>
  <c r="AQ23" s="1"/>
  <c r="AQ21"/>
  <c r="AN18" i="39"/>
  <c r="AO18" s="1"/>
  <c r="AN16"/>
  <c r="AN17"/>
  <c r="AO17" s="1"/>
  <c r="AN15"/>
  <c r="AG21" i="9"/>
  <c r="AI21" s="1"/>
  <c r="AI7" i="6"/>
  <c r="H29" i="9"/>
  <c r="H32"/>
  <c r="H34" s="1"/>
  <c r="AI10" i="6"/>
  <c r="AI78" i="39"/>
  <c r="AH9" i="9"/>
  <c r="AL19" i="39"/>
  <c r="AO15"/>
  <c r="AI9" i="6"/>
  <c r="AM108" i="11"/>
  <c r="AM109"/>
  <c r="AS20"/>
  <c r="AS19"/>
  <c r="AS21" s="1"/>
  <c r="AS23" s="1"/>
  <c r="AS22"/>
  <c r="AQ14" i="39" s="1"/>
  <c r="AP96" i="11"/>
  <c r="AO98"/>
  <c r="AO106"/>
  <c r="AJ112"/>
  <c r="AK112" s="1"/>
  <c r="AK103"/>
  <c r="AO16" i="39"/>
  <c r="AM19"/>
  <c r="AI8" i="9"/>
  <c r="AG9" i="6"/>
  <c r="AG11" s="1"/>
  <c r="AG34" s="1"/>
  <c r="AK111" i="11"/>
  <c r="AH83" i="39"/>
  <c r="AH85" s="1"/>
  <c r="AH19" i="9" s="1"/>
  <c r="AH27" s="1"/>
  <c r="AH33" s="1"/>
  <c r="AC36" i="6"/>
  <c r="AH11"/>
  <c r="AH34" s="1"/>
  <c r="AO63" i="39" l="1"/>
  <c r="AO67" s="1"/>
  <c r="AN67"/>
  <c r="AO74"/>
  <c r="AO11" i="11"/>
  <c r="AL11" i="39"/>
  <c r="AQ65"/>
  <c r="AQ66"/>
  <c r="AQ64"/>
  <c r="AQ63"/>
  <c r="AO13" i="11"/>
  <c r="AN48" i="1"/>
  <c r="AO45"/>
  <c r="AS12" i="11"/>
  <c r="AQ6" i="39" s="1"/>
  <c r="AS10" i="11"/>
  <c r="AS9"/>
  <c r="AN75" i="39"/>
  <c r="AN59"/>
  <c r="AN53" i="1"/>
  <c r="AL33" i="6"/>
  <c r="AL20" i="9" s="1"/>
  <c r="AQ71" i="11"/>
  <c r="AM75" i="39"/>
  <c r="AO71"/>
  <c r="AO75" s="1"/>
  <c r="AP10" i="11"/>
  <c r="AQ10" s="1"/>
  <c r="AP9"/>
  <c r="AQ9" s="1"/>
  <c r="AP12"/>
  <c r="AN6" i="39" s="1"/>
  <c r="AP11" i="11"/>
  <c r="AP13" s="1"/>
  <c r="AO47" i="1"/>
  <c r="AN54"/>
  <c r="AM16" i="6"/>
  <c r="AO55" i="1"/>
  <c r="AM6" i="39"/>
  <c r="AQ12" i="11"/>
  <c r="AQ73" i="39"/>
  <c r="AQ74"/>
  <c r="AQ72"/>
  <c r="AQ71"/>
  <c r="AN27" i="10"/>
  <c r="AM34"/>
  <c r="AM18" i="6" s="1"/>
  <c r="AQ58" i="39"/>
  <c r="AQ56"/>
  <c r="AQ57"/>
  <c r="AQ55"/>
  <c r="AM59"/>
  <c r="AO55"/>
  <c r="AO59" s="1"/>
  <c r="AQ15" i="1"/>
  <c r="AQ54" s="1"/>
  <c r="AQ15" i="6" s="1"/>
  <c r="AQ16" i="1"/>
  <c r="AQ55" s="1"/>
  <c r="AQ16" i="6" s="1"/>
  <c r="AQ53" i="1"/>
  <c r="AQ14" i="6" s="1"/>
  <c r="AI85" i="39"/>
  <c r="AG12" i="17" s="1"/>
  <c r="AM11" i="39"/>
  <c r="AS71" i="11"/>
  <c r="AS73" s="1"/>
  <c r="AN17" i="1"/>
  <c r="AO17" s="1"/>
  <c r="AQ51"/>
  <c r="AQ73" i="11"/>
  <c r="AK10" i="6"/>
  <c r="AQ19" i="39"/>
  <c r="AL78"/>
  <c r="AN111" i="11"/>
  <c r="AL10" i="6" s="1"/>
  <c r="AK83" i="39"/>
  <c r="AK85" s="1"/>
  <c r="AL81"/>
  <c r="AL82"/>
  <c r="AL80"/>
  <c r="AL79"/>
  <c r="AM112" i="11"/>
  <c r="AN101"/>
  <c r="AG35" i="6"/>
  <c r="AG36" s="1"/>
  <c r="AK7"/>
  <c r="AI11"/>
  <c r="AI34" s="1"/>
  <c r="K12" i="45"/>
  <c r="I12" s="1"/>
  <c r="I31" i="9"/>
  <c r="I10" i="17"/>
  <c r="J14" s="1"/>
  <c r="AH35" i="6"/>
  <c r="AH36" s="1"/>
  <c r="AP98" i="11"/>
  <c r="AQ98" s="1"/>
  <c r="AP106"/>
  <c r="AQ106" s="1"/>
  <c r="AQ96"/>
  <c r="AS96" s="1"/>
  <c r="AO100"/>
  <c r="AO109" s="1"/>
  <c r="AM8" i="6" s="1"/>
  <c r="AO102" i="11"/>
  <c r="AO99"/>
  <c r="AO101" s="1"/>
  <c r="AO107"/>
  <c r="AM6" i="6" s="1"/>
  <c r="AM8" i="9" s="1"/>
  <c r="AK8" i="6"/>
  <c r="AG27" i="9"/>
  <c r="AI19"/>
  <c r="AL9" i="6"/>
  <c r="AL11" s="1"/>
  <c r="AL34" s="1"/>
  <c r="AL35" s="1"/>
  <c r="AL36" s="1"/>
  <c r="AL7" i="9"/>
  <c r="C44" i="44"/>
  <c r="AI9" i="9"/>
  <c r="AG11" i="17" s="1"/>
  <c r="AK7" i="9"/>
  <c r="AK9" i="6"/>
  <c r="AK11" s="1"/>
  <c r="AK34" s="1"/>
  <c r="AK35" s="1"/>
  <c r="AK36" s="1"/>
  <c r="C43" i="44"/>
  <c r="AL8" i="9"/>
  <c r="AK8"/>
  <c r="AO19" i="39"/>
  <c r="AN19"/>
  <c r="AL21" i="9"/>
  <c r="AQ17" i="1" l="1"/>
  <c r="AQ56" s="1"/>
  <c r="AM33" i="6"/>
  <c r="AM20" i="9" s="1"/>
  <c r="AS11" i="11"/>
  <c r="AS13" s="1"/>
  <c r="AQ67" i="39"/>
  <c r="AQ27" i="10"/>
  <c r="AQ34" s="1"/>
  <c r="AQ18" i="6" s="1"/>
  <c r="AN34" i="10"/>
  <c r="AN18" i="6" s="1"/>
  <c r="AO18" s="1"/>
  <c r="AO27" i="10"/>
  <c r="AN7" i="39"/>
  <c r="AN8"/>
  <c r="AO8" s="1"/>
  <c r="AN10"/>
  <c r="AO10" s="1"/>
  <c r="AN9"/>
  <c r="AO9" s="1"/>
  <c r="AO6"/>
  <c r="AN15" i="6"/>
  <c r="AO15" s="1"/>
  <c r="AO54" i="1"/>
  <c r="AO16" i="6"/>
  <c r="AO48" i="1"/>
  <c r="AQ11" i="11"/>
  <c r="AN14" i="6"/>
  <c r="AN56" i="1"/>
  <c r="AO53"/>
  <c r="AO56" s="1"/>
  <c r="AO34" i="10"/>
  <c r="AQ33" i="6"/>
  <c r="AQ20" i="9" s="1"/>
  <c r="AQ59" i="39"/>
  <c r="AQ75"/>
  <c r="AQ13" i="11"/>
  <c r="AO110"/>
  <c r="AO103"/>
  <c r="AO112" s="1"/>
  <c r="AM7" i="9"/>
  <c r="AM9" s="1"/>
  <c r="C45" i="44"/>
  <c r="AK19" i="9"/>
  <c r="AK9"/>
  <c r="AG33"/>
  <c r="AI27"/>
  <c r="AM78" i="39"/>
  <c r="AO111" i="11"/>
  <c r="AM10" i="6" s="1"/>
  <c r="AS98" i="11"/>
  <c r="AS106"/>
  <c r="I11" i="9"/>
  <c r="I14" s="1"/>
  <c r="I16" s="1"/>
  <c r="AI35" i="6"/>
  <c r="AG29" i="17" s="1"/>
  <c r="AN103" i="11"/>
  <c r="AN110"/>
  <c r="AM80" i="39"/>
  <c r="AM81"/>
  <c r="AM79"/>
  <c r="AM82"/>
  <c r="AL9" i="9"/>
  <c r="AO108" i="11"/>
  <c r="AP99"/>
  <c r="AP108" s="1"/>
  <c r="AN7" i="6" s="1"/>
  <c r="AP102" i="11"/>
  <c r="AQ102" s="1"/>
  <c r="AP100"/>
  <c r="AP107"/>
  <c r="AN6" i="6" s="1"/>
  <c r="E23" i="18"/>
  <c r="K24" i="17"/>
  <c r="AK21" i="9"/>
  <c r="AL83" i="39"/>
  <c r="AL85" s="1"/>
  <c r="AL19" i="9" s="1"/>
  <c r="AL27" s="1"/>
  <c r="AL33" s="1"/>
  <c r="AQ107" i="11"/>
  <c r="AP101" l="1"/>
  <c r="AQ101" s="1"/>
  <c r="AQ99"/>
  <c r="AN11" i="39"/>
  <c r="AO7"/>
  <c r="AO11" s="1"/>
  <c r="AN33" i="6"/>
  <c r="AN20" i="9" s="1"/>
  <c r="AO20" s="1"/>
  <c r="AO14" i="6"/>
  <c r="AO33" s="1"/>
  <c r="AQ9" i="39"/>
  <c r="AQ10"/>
  <c r="AQ8"/>
  <c r="AQ7"/>
  <c r="J6" i="45"/>
  <c r="I40" i="17"/>
  <c r="J41" s="1"/>
  <c r="AP109" i="11"/>
  <c r="AQ100"/>
  <c r="AN7" i="9"/>
  <c r="C46" i="44"/>
  <c r="C47" s="1"/>
  <c r="AN78" i="39"/>
  <c r="AP111" i="11"/>
  <c r="AM7" i="6"/>
  <c r="AQ108" i="11"/>
  <c r="AK27" i="9"/>
  <c r="AO6" i="6"/>
  <c r="AM83" i="39"/>
  <c r="AM85" s="1"/>
  <c r="AM19" i="9" s="1"/>
  <c r="AI36" i="6"/>
  <c r="C6" i="45"/>
  <c r="F6"/>
  <c r="AP103" i="11"/>
  <c r="AP112" s="1"/>
  <c r="AP110"/>
  <c r="AN112"/>
  <c r="AQ112" s="1"/>
  <c r="AQ103"/>
  <c r="AH31" i="17"/>
  <c r="AN8" i="9"/>
  <c r="AO8" s="1"/>
  <c r="I32"/>
  <c r="I34" s="1"/>
  <c r="J31" s="1"/>
  <c r="I29"/>
  <c r="AS102" i="11"/>
  <c r="AS99"/>
  <c r="AS108" s="1"/>
  <c r="AQ7" i="6" s="1"/>
  <c r="AS107" i="11"/>
  <c r="AQ6" i="6" s="1"/>
  <c r="AS100" i="11"/>
  <c r="AS109" s="1"/>
  <c r="AQ8" i="6" s="1"/>
  <c r="AN81" i="39"/>
  <c r="AO81" s="1"/>
  <c r="AN79"/>
  <c r="AN82"/>
  <c r="AO82" s="1"/>
  <c r="AN80"/>
  <c r="AO80" s="1"/>
  <c r="AO78"/>
  <c r="AQ110" i="11"/>
  <c r="AO7" i="9"/>
  <c r="AO79" i="39"/>
  <c r="AQ11" l="1"/>
  <c r="AQ21" i="9"/>
  <c r="AQ81" i="39"/>
  <c r="AQ82"/>
  <c r="AQ80"/>
  <c r="AQ79"/>
  <c r="AQ7" i="9"/>
  <c r="AQ9" i="6"/>
  <c r="C50" i="44"/>
  <c r="AN8" i="6"/>
  <c r="AQ109" i="11"/>
  <c r="AO83" i="39"/>
  <c r="AN83"/>
  <c r="AN85" s="1"/>
  <c r="AS101" i="11"/>
  <c r="AQ8" i="9"/>
  <c r="AQ78" i="39"/>
  <c r="AS111" i="11"/>
  <c r="AQ10" i="6" s="1"/>
  <c r="J11" i="9"/>
  <c r="J14" s="1"/>
  <c r="J16" s="1"/>
  <c r="E12" i="45"/>
  <c r="D12"/>
  <c r="AN10" i="6"/>
  <c r="AO10" s="1"/>
  <c r="AQ111" i="11"/>
  <c r="AK33" i="9"/>
  <c r="AM21"/>
  <c r="AM9" i="6"/>
  <c r="AM11" s="1"/>
  <c r="AM34" s="1"/>
  <c r="AM35" s="1"/>
  <c r="AM36" s="1"/>
  <c r="AO7"/>
  <c r="H6" i="45"/>
  <c r="K42" i="17"/>
  <c r="G6" i="45"/>
  <c r="AM27" i="9"/>
  <c r="AM33" s="1"/>
  <c r="AN9"/>
  <c r="AQ83" i="39" l="1"/>
  <c r="AQ85" s="1"/>
  <c r="AQ19" i="9" s="1"/>
  <c r="AQ27" s="1"/>
  <c r="AQ33" s="1"/>
  <c r="AO9"/>
  <c r="AM11" i="17" s="1"/>
  <c r="J29" i="9"/>
  <c r="J32"/>
  <c r="J34" s="1"/>
  <c r="K31" s="1"/>
  <c r="AN19"/>
  <c r="AO85" i="39"/>
  <c r="AM12" i="17" s="1"/>
  <c r="AO8" i="6"/>
  <c r="AO9" s="1"/>
  <c r="AN9"/>
  <c r="AN11" s="1"/>
  <c r="AN34" s="1"/>
  <c r="AN35" s="1"/>
  <c r="AN36" s="1"/>
  <c r="AN21" i="9"/>
  <c r="K16" i="45"/>
  <c r="I16" s="1"/>
  <c r="AQ11" i="6"/>
  <c r="AQ34" s="1"/>
  <c r="AQ35" s="1"/>
  <c r="AQ36" s="1"/>
  <c r="AS103" i="11"/>
  <c r="AS112" s="1"/>
  <c r="AS110"/>
  <c r="AO21" i="9"/>
  <c r="AQ9"/>
  <c r="AS11" i="17" s="1"/>
  <c r="AS12" l="1"/>
  <c r="K14" i="45"/>
  <c r="I14" s="1"/>
  <c r="AO11" i="6"/>
  <c r="AO34" s="1"/>
  <c r="K11" i="9"/>
  <c r="K14" s="1"/>
  <c r="K16" s="1"/>
  <c r="AN27"/>
  <c r="AO19"/>
  <c r="AO35" i="6" l="1"/>
  <c r="AM29" i="17" s="1"/>
  <c r="K32" i="9"/>
  <c r="K34" s="1"/>
  <c r="K29"/>
  <c r="AN33"/>
  <c r="AO27"/>
  <c r="AO36" i="6" l="1"/>
  <c r="AS29" i="17"/>
  <c r="AT31" s="1"/>
  <c r="AN31"/>
  <c r="L31" i="9"/>
  <c r="O10" i="17"/>
  <c r="P14" s="1"/>
  <c r="E24" i="18" l="1"/>
  <c r="Q24" i="17"/>
  <c r="L11" i="9"/>
  <c r="L14" s="1"/>
  <c r="L16" s="1"/>
  <c r="E16" i="45"/>
  <c r="D16"/>
  <c r="E14"/>
  <c r="D14"/>
  <c r="L32" i="9" l="1"/>
  <c r="L34" s="1"/>
  <c r="M31" s="1"/>
  <c r="L29"/>
  <c r="C7" i="45"/>
  <c r="F7"/>
  <c r="J7"/>
  <c r="O40" i="17"/>
  <c r="P41" s="1"/>
  <c r="M11" i="9" l="1"/>
  <c r="M14" s="1"/>
  <c r="M16" s="1"/>
  <c r="Q42" i="17"/>
  <c r="H7" i="45"/>
  <c r="G7"/>
  <c r="M32" i="9" l="1"/>
  <c r="M34" s="1"/>
  <c r="N31" s="1"/>
  <c r="M29"/>
  <c r="N11" l="1"/>
  <c r="N14" l="1"/>
  <c r="O11"/>
  <c r="N16" l="1"/>
  <c r="O14"/>
  <c r="N32" l="1"/>
  <c r="N34" s="1"/>
  <c r="N29"/>
  <c r="O16"/>
  <c r="O29" s="1"/>
  <c r="Q31" l="1"/>
  <c r="O34"/>
  <c r="U10" i="17"/>
  <c r="V14" s="1"/>
  <c r="Q11" i="9" l="1"/>
  <c r="E25" i="18"/>
  <c r="W24" i="17"/>
  <c r="J8" i="45" l="1"/>
  <c r="U40" i="17"/>
  <c r="V41" s="1"/>
  <c r="Q14" i="9"/>
  <c r="C8" i="45"/>
  <c r="F8"/>
  <c r="Q16" i="9" l="1"/>
  <c r="H8" i="45"/>
  <c r="W42" i="17"/>
  <c r="G8" i="45"/>
  <c r="Q32" i="9" l="1"/>
  <c r="Q34" s="1"/>
  <c r="R31" s="1"/>
  <c r="Q29"/>
  <c r="R11" l="1"/>
  <c r="R14" l="1"/>
  <c r="R16" l="1"/>
  <c r="R32" l="1"/>
  <c r="R34" s="1"/>
  <c r="S31" s="1"/>
  <c r="R29"/>
  <c r="S11" l="1"/>
  <c r="S14" l="1"/>
  <c r="S16" l="1"/>
  <c r="S29" l="1"/>
  <c r="S32"/>
  <c r="S34" s="1"/>
  <c r="T31" s="1"/>
  <c r="T11" l="1"/>
  <c r="T14" l="1"/>
  <c r="T16" l="1"/>
  <c r="T32" l="1"/>
  <c r="T34" s="1"/>
  <c r="U31" s="1"/>
  <c r="T29"/>
  <c r="U11" l="1"/>
  <c r="U14" l="1"/>
  <c r="U16" l="1"/>
  <c r="U32" l="1"/>
  <c r="U34" s="1"/>
  <c r="V31" s="1"/>
  <c r="U29"/>
  <c r="V11" l="1"/>
  <c r="V14" s="1"/>
  <c r="V16" s="1"/>
  <c r="V32" l="1"/>
  <c r="V34" s="1"/>
  <c r="W31" s="1"/>
  <c r="V29"/>
  <c r="W11" l="1"/>
  <c r="W14" s="1"/>
  <c r="W16" s="1"/>
  <c r="W32" l="1"/>
  <c r="W34" s="1"/>
  <c r="X31" s="1"/>
  <c r="W29"/>
  <c r="X11" l="1"/>
  <c r="X14" s="1"/>
  <c r="X16" s="1"/>
  <c r="X32" l="1"/>
  <c r="X34" s="1"/>
  <c r="Y31" s="1"/>
  <c r="X29"/>
  <c r="Y11" l="1"/>
  <c r="Y14" s="1"/>
  <c r="Y16" s="1"/>
  <c r="Y32" l="1"/>
  <c r="Y34" s="1"/>
  <c r="Z31" s="1"/>
  <c r="Y29"/>
  <c r="Z11" l="1"/>
  <c r="Z14" s="1"/>
  <c r="Z16" s="1"/>
  <c r="Z32" l="1"/>
  <c r="Z34" s="1"/>
  <c r="AA31" s="1"/>
  <c r="Z29"/>
  <c r="AA11" l="1"/>
  <c r="AA14" s="1"/>
  <c r="AA16" s="1"/>
  <c r="AA32" l="1"/>
  <c r="AA34" s="1"/>
  <c r="AB31" s="1"/>
  <c r="AA29"/>
  <c r="AB11" l="1"/>
  <c r="AB14" l="1"/>
  <c r="AC11"/>
  <c r="AB16" l="1"/>
  <c r="AC14"/>
  <c r="AB29" l="1"/>
  <c r="AB32"/>
  <c r="AB34" s="1"/>
  <c r="AC16"/>
  <c r="AC29" s="1"/>
  <c r="AA10" i="17" l="1"/>
  <c r="AB14" s="1"/>
  <c r="AE31" i="9"/>
  <c r="AE11" s="1"/>
  <c r="AC34"/>
  <c r="E26" i="18" l="1"/>
  <c r="AC24" i="17"/>
  <c r="AE14" i="9"/>
  <c r="C10" i="45" l="1"/>
  <c r="F10"/>
  <c r="AA40" i="17"/>
  <c r="AB41" s="1"/>
  <c r="J10" i="45"/>
  <c r="AE16" i="9"/>
  <c r="AE32" l="1"/>
  <c r="AE34" s="1"/>
  <c r="AF31" s="1"/>
  <c r="AF11" s="1"/>
  <c r="AE29"/>
  <c r="AC42" i="17"/>
  <c r="H10" i="45"/>
  <c r="G10"/>
  <c r="AF14" i="9" l="1"/>
  <c r="AF16" l="1"/>
  <c r="AF29" l="1"/>
  <c r="AF32"/>
  <c r="AF34" s="1"/>
  <c r="AG31" s="1"/>
  <c r="AG11" s="1"/>
  <c r="AG14" l="1"/>
  <c r="AG16" l="1"/>
  <c r="AG29" l="1"/>
  <c r="AG32"/>
  <c r="AG34" s="1"/>
  <c r="AH31" s="1"/>
  <c r="AH11" s="1"/>
  <c r="AH14" l="1"/>
  <c r="AI11"/>
  <c r="AH16" l="1"/>
  <c r="AI14"/>
  <c r="AH32" l="1"/>
  <c r="AH34" s="1"/>
  <c r="AH29"/>
  <c r="AI16"/>
  <c r="AI29" s="1"/>
  <c r="AK31" l="1"/>
  <c r="AK11" s="1"/>
  <c r="AI34"/>
  <c r="AG10" i="17" s="1"/>
  <c r="AH14" s="1"/>
  <c r="E27" i="18" l="1"/>
  <c r="AI24" i="17"/>
  <c r="AK14" i="9"/>
  <c r="C12" i="45" l="1"/>
  <c r="F12"/>
  <c r="AG40" i="17"/>
  <c r="AH41" s="1"/>
  <c r="J12" i="45"/>
  <c r="AK16" i="9"/>
  <c r="AK32" l="1"/>
  <c r="AK34" s="1"/>
  <c r="AL31" s="1"/>
  <c r="AL11" s="1"/>
  <c r="AK29"/>
  <c r="AI42" i="17"/>
  <c r="H12" i="45"/>
  <c r="G12"/>
  <c r="AL14" i="9" l="1"/>
  <c r="AL16" l="1"/>
  <c r="AL29" l="1"/>
  <c r="AL32"/>
  <c r="AL34" s="1"/>
  <c r="AM31" s="1"/>
  <c r="AM11" s="1"/>
  <c r="AM14" l="1"/>
  <c r="AM16" l="1"/>
  <c r="AM32" l="1"/>
  <c r="AM34" s="1"/>
  <c r="AN31" s="1"/>
  <c r="AN11" s="1"/>
  <c r="AM29"/>
  <c r="AN14" l="1"/>
  <c r="AO11"/>
  <c r="AN16" l="1"/>
  <c r="AO14"/>
  <c r="AN32" l="1"/>
  <c r="AN34" s="1"/>
  <c r="AO34" s="1"/>
  <c r="AN29"/>
  <c r="AO16"/>
  <c r="AO29" s="1"/>
  <c r="AQ31" l="1"/>
  <c r="AQ11" s="1"/>
  <c r="AQ14" s="1"/>
  <c r="AQ16" s="1"/>
  <c r="AM10" i="17"/>
  <c r="AN14" s="1"/>
  <c r="AQ29" i="9" l="1"/>
  <c r="AQ32"/>
  <c r="AQ34" s="1"/>
  <c r="AS10" i="17" s="1"/>
  <c r="AT14" s="1"/>
  <c r="AO24"/>
  <c r="E28" i="18"/>
  <c r="C14" i="45" l="1"/>
  <c r="F14"/>
  <c r="AU24" i="17"/>
  <c r="E29" i="18"/>
  <c r="J14" i="45"/>
  <c r="AM40" i="17"/>
  <c r="AN41" s="1"/>
  <c r="AO42" l="1"/>
  <c r="G14" i="45"/>
  <c r="H14"/>
  <c r="F16"/>
  <c r="C16"/>
  <c r="AS40" i="17"/>
  <c r="AT41" s="1"/>
  <c r="J16" i="45"/>
  <c r="G16" l="1"/>
  <c r="H16"/>
  <c r="AU42" i="17"/>
</calcChain>
</file>

<file path=xl/comments1.xml><?xml version="1.0" encoding="utf-8"?>
<comments xmlns="http://schemas.openxmlformats.org/spreadsheetml/2006/main">
  <authors>
    <author>Sure Product Consulting</author>
    <author>Author</author>
  </authors>
  <commentList>
    <comment ref="F15" authorId="0">
      <text>
        <r>
          <rPr>
            <sz val="9"/>
            <color indexed="81"/>
            <rFont val="Tahoma"/>
            <family val="2"/>
          </rPr>
          <t>Many businesses sell hundreds or thousands of products. It would be overwhelming to create projections for every product you sell. So if you sell many products, think about how you can consolidate them into up to ten product "lines," and then base your projections on these groups of products instead of each individual product.</t>
        </r>
      </text>
    </comment>
    <comment ref="F18" authorId="1">
      <text>
        <r>
          <rPr>
            <b/>
            <sz val="8"/>
            <color indexed="81"/>
            <rFont val="Tahoma"/>
            <family val="2"/>
          </rPr>
          <t>NOTE: for our purposes, this line should NOT include credit card sales, which are, effectively, cash sales because you receive payment in a matter days, not weeks.</t>
        </r>
      </text>
    </comment>
    <comment ref="F21" authorId="1">
      <text>
        <r>
          <rPr>
            <b/>
            <sz val="8"/>
            <color indexed="81"/>
            <rFont val="Tahoma"/>
            <family val="2"/>
          </rPr>
          <t>If, for instance,  your terms will be "Net 30," put 30 here. You may enter any number of days between 0 and 120.</t>
        </r>
      </text>
    </comment>
    <comment ref="F26" authorId="1">
      <text>
        <r>
          <rPr>
            <b/>
            <sz val="8"/>
            <color indexed="81"/>
            <rFont val="Tahoma"/>
            <family val="2"/>
          </rPr>
          <t>This number should reflect the amount you will spend on ONE FULL-TIME employee--the worksheets will automatically multiply this amount by the total number of employees you expect to hire, as shown in the Staffing Budget worksheet (automatically adusting the numbers for full- and part-time employees accordingly).</t>
        </r>
      </text>
    </comment>
    <comment ref="F29" authorId="1">
      <text>
        <r>
          <rPr>
            <b/>
            <sz val="8"/>
            <color indexed="81"/>
            <rFont val="Tahoma"/>
            <family val="2"/>
          </rPr>
          <t>This number should reflect the amount you will spend on ONE PART-TIME employee--the worksheets will automatically multiply this amount by the total number of employees you expect to hire, as shown in the Staffing Budget worksheet (automatically adusting the numbers for full- and part-time employees accordingly).</t>
        </r>
      </text>
    </comment>
    <comment ref="F38" authorId="1">
      <text>
        <r>
          <rPr>
            <b/>
            <sz val="8"/>
            <color indexed="81"/>
            <rFont val="Tahoma"/>
            <family val="2"/>
          </rPr>
          <t>If you're not sure what percentage to enter here, leave it at the default (15%).</t>
        </r>
      </text>
    </comment>
    <comment ref="F43" authorId="1">
      <text>
        <r>
          <rPr>
            <b/>
            <sz val="8"/>
            <color indexed="81"/>
            <rFont val="Tahoma"/>
            <family val="2"/>
          </rPr>
          <t xml:space="preserve">In general, this number will include money you plan to personally invest in the business. If you will be receiving loans or investment income from others, you can account for those on the upcoming Capital Investments worksheet instead of here.
</t>
        </r>
      </text>
    </comment>
    <comment ref="F46" authorId="1">
      <text>
        <r>
          <rPr>
            <b/>
            <sz val="8"/>
            <color indexed="81"/>
            <rFont val="Tahoma"/>
            <family val="2"/>
          </rPr>
          <t>If you're not sure what percentage to enter here, leave it at the default (25%).</t>
        </r>
      </text>
    </comment>
    <comment ref="F49" authorId="1">
      <text>
        <r>
          <rPr>
            <b/>
            <sz val="8"/>
            <color indexed="81"/>
            <rFont val="Tahoma"/>
            <family val="2"/>
          </rPr>
          <t>If you're not sure what percentage to enter here, leave it at the default (1.00%).</t>
        </r>
      </text>
    </comment>
  </commentList>
</comments>
</file>

<file path=xl/comments10.xml><?xml version="1.0" encoding="utf-8"?>
<comments xmlns="http://schemas.openxmlformats.org/spreadsheetml/2006/main">
  <authors>
    <author>Author</author>
  </authors>
  <commentList>
    <comment ref="B2" authorId="0">
      <text>
        <r>
          <rPr>
            <sz val="8"/>
            <color indexed="81"/>
            <rFont val="Tahoma"/>
            <family val="2"/>
          </rPr>
          <t xml:space="preserve">For information about this worksheet, see "Cash-Flow Projections" in "The Financials" chapter of </t>
        </r>
        <r>
          <rPr>
            <i/>
            <sz val="8"/>
            <color indexed="81"/>
            <rFont val="Tahoma"/>
            <family val="2"/>
          </rPr>
          <t>Successful Business Plan: Secrets &amp; Strategies.</t>
        </r>
      </text>
    </comment>
    <comment ref="C11" authorId="0">
      <text>
        <r>
          <rPr>
            <b/>
            <sz val="8"/>
            <color indexed="81"/>
            <rFont val="Tahoma"/>
            <family val="2"/>
          </rPr>
          <t xml:space="preserve">This line item is automatically calculated for you based on the  interest rate you entered on the "Setup and Assumptions" sheet. </t>
        </r>
      </text>
    </comment>
    <comment ref="C24" authorId="0">
      <text>
        <r>
          <rPr>
            <b/>
            <sz val="8"/>
            <color indexed="81"/>
            <rFont val="Tahoma"/>
            <family val="2"/>
          </rPr>
          <t>Note that on your Income Statements, we've generated an estimate for income taxes. This line on the Cash Flow statement is where you should reflect the actual payments you intend to make on a regular basis (probably quarterly).</t>
        </r>
      </text>
    </comment>
  </commentList>
</comments>
</file>

<file path=xl/comments11.xml><?xml version="1.0" encoding="utf-8"?>
<comments xmlns="http://schemas.openxmlformats.org/spreadsheetml/2006/main">
  <authors>
    <author>Author</author>
    <author>Sure Product Consulting</author>
  </authors>
  <commentList>
    <comment ref="B2" authorId="0">
      <text>
        <r>
          <rPr>
            <b/>
            <sz val="8"/>
            <color indexed="81"/>
            <rFont val="Tahoma"/>
            <family val="2"/>
          </rPr>
          <t xml:space="preserve">For information about this worksheet, see "Balance Sheet" in "The Financials" chapter of </t>
        </r>
        <r>
          <rPr>
            <b/>
            <i/>
            <sz val="8"/>
            <color indexed="81"/>
            <rFont val="Tahoma"/>
            <family val="2"/>
          </rPr>
          <t>Successful Business Plan: Secrets &amp; Strategies.</t>
        </r>
      </text>
    </comment>
    <comment ref="C28" authorId="1">
      <text>
        <r>
          <rPr>
            <sz val="9"/>
            <color indexed="81"/>
            <rFont val="Tahoma"/>
            <family val="2"/>
          </rPr>
          <t xml:space="preserve">Short-Term Notes Payable: loan payments to be made within one year </t>
        </r>
      </text>
    </comment>
    <comment ref="C29" authorId="0">
      <text>
        <r>
          <rPr>
            <b/>
            <sz val="8"/>
            <color indexed="81"/>
            <rFont val="Tahoma"/>
            <family val="2"/>
          </rPr>
          <t>If you see a number here, it reflects the difference between the projected income taxes owed (as calculated on your Income Statements) and what you've said you will actually pay (as entered on your Cash Flow statements).</t>
        </r>
      </text>
    </comment>
  </commentList>
</comments>
</file>

<file path=xl/comments12.xml><?xml version="1.0" encoding="utf-8"?>
<comments xmlns="http://schemas.openxmlformats.org/spreadsheetml/2006/main">
  <authors>
    <author>Author</author>
  </authors>
  <commentList>
    <comment ref="B2" authorId="0">
      <text>
        <r>
          <rPr>
            <b/>
            <sz val="8"/>
            <color indexed="81"/>
            <rFont val="Tahoma"/>
            <family val="2"/>
          </rPr>
          <t xml:space="preserve">For information about this worksheet, see "Break-Even Analysis" in "The Financials" chapter of </t>
        </r>
        <r>
          <rPr>
            <b/>
            <i/>
            <sz val="8"/>
            <color indexed="81"/>
            <rFont val="Tahoma"/>
            <family val="2"/>
          </rPr>
          <t>Successful Business Plan: Secrets &amp; Strategies.</t>
        </r>
        <r>
          <rPr>
            <b/>
            <sz val="8"/>
            <color indexed="81"/>
            <rFont val="Tahoma"/>
            <family val="2"/>
          </rPr>
          <t xml:space="preserve"> Note that this Worksheet differs from that shown in the book slightly by also factoring the costs of sales commissions and returns/allowances. This gives you a more accurate break-even estimate.</t>
        </r>
      </text>
    </comment>
    <comment ref="C6" authorId="0">
      <text>
        <r>
          <rPr>
            <b/>
            <sz val="8"/>
            <color indexed="81"/>
            <rFont val="Tahoma"/>
            <family val="2"/>
          </rPr>
          <t>This is the amount of sales you will need to make each month to break even.</t>
        </r>
      </text>
    </comment>
  </commentList>
</comments>
</file>

<file path=xl/comments13.xml><?xml version="1.0" encoding="utf-8"?>
<comments xmlns="http://schemas.openxmlformats.org/spreadsheetml/2006/main">
  <authors>
    <author>Author</author>
  </authors>
  <commentList>
    <comment ref="B2" authorId="0">
      <text>
        <r>
          <rPr>
            <b/>
            <sz val="8"/>
            <color indexed="81"/>
            <rFont val="Tahoma"/>
            <family val="2"/>
          </rPr>
          <t>This sheet provides a mathematical snapshot of your company's performance. These ratios are often used by lenders or investors in determining how well a company is managing its finances.</t>
        </r>
      </text>
    </comment>
    <comment ref="C4" authorId="0">
      <text>
        <r>
          <rPr>
            <b/>
            <sz val="8"/>
            <color indexed="81"/>
            <rFont val="Tahoma"/>
            <family val="2"/>
          </rPr>
          <t>Working Capital is the amount of readily available funds the company has to cover upcoming expenses. More is better!</t>
        </r>
      </text>
    </comment>
    <comment ref="D4" authorId="0">
      <text>
        <r>
          <rPr>
            <b/>
            <sz val="8"/>
            <color indexed="81"/>
            <rFont val="Tahoma"/>
            <family val="2"/>
          </rPr>
          <t>This ratio divides your current assets by your current liabilities. In general, it should be greater than 2. If an "N.A." appears in the cell, it indicates that you had no liabilities with which to calculate the ratio.</t>
        </r>
      </text>
    </comment>
    <comment ref="E4" authorId="0">
      <text>
        <r>
          <rPr>
            <b/>
            <sz val="8"/>
            <color indexed="81"/>
            <rFont val="Tahoma"/>
            <family val="2"/>
          </rPr>
          <t>Similar to the Current Ratio, but we've subtracted inventory from your assets. A number greater than 1 is desirable. If an "N.A." appears in the cell, it indicates that you had no liabilities with which to calculate the ratio.</t>
        </r>
      </text>
    </comment>
    <comment ref="F4" authorId="0">
      <text>
        <r>
          <rPr>
            <b/>
            <sz val="8"/>
            <color indexed="81"/>
            <rFont val="Tahoma"/>
            <family val="2"/>
          </rPr>
          <t>This ratio divides your net sales for the period by your "working capital," (your current assets minus your current liabilities). In other words, it shows by what multiple your sales exceed your working capital. In general, 5 or above is good to aim for, but this can vary based on your industry, etc.</t>
        </r>
      </text>
    </comment>
    <comment ref="G4" authorId="0">
      <text>
        <r>
          <rPr>
            <b/>
            <sz val="8"/>
            <color indexed="81"/>
            <rFont val="Tahoma"/>
            <family val="2"/>
          </rPr>
          <t>To calculate your Debt to Equity ratio, we divided your total liabilities by your net worth. A high number (greater than 1), indicates a high debt load relative to your assets. Potential funders may be wary of investing in such a case.</t>
        </r>
      </text>
    </comment>
    <comment ref="H4" authorId="0">
      <text>
        <r>
          <rPr>
            <b/>
            <sz val="8"/>
            <color indexed="81"/>
            <rFont val="Tahoma"/>
            <family val="2"/>
          </rPr>
          <t>This ratio is achieved by dividing your net worth into your net income for the period. It shows the rate of return you and your investors are receiving on your investments in the company. The higher the better!</t>
        </r>
      </text>
    </comment>
    <comment ref="I4" authorId="0">
      <text>
        <r>
          <rPr>
            <b/>
            <sz val="8"/>
            <color indexed="81"/>
            <rFont val="Tahoma"/>
            <family val="2"/>
          </rPr>
          <t>This ratio is calculated by dividing your net income for the period by your net sales for the period. The higher the number here, the more profit you are extracting from each sale. Your ideal number will depend greatly on your industry, margins, etc.</t>
        </r>
      </text>
    </comment>
    <comment ref="J4" authorId="0">
      <text>
        <r>
          <rPr>
            <b/>
            <sz val="8"/>
            <color indexed="81"/>
            <rFont val="Tahoma"/>
            <family val="2"/>
          </rPr>
          <t>Your Return on Assets indicates how much profit you are generating on all the investments you've made in the company's assets. In particular, this will help you (and your investors) determine if you are achieving a good rate-of-return on your investments. This will depend greatly on your industry.</t>
        </r>
      </text>
    </comment>
  </commentList>
</comments>
</file>

<file path=xl/comments14.xml><?xml version="1.0" encoding="utf-8"?>
<comments xmlns="http://schemas.openxmlformats.org/spreadsheetml/2006/main">
  <authors>
    <author>Sure Product Consulting</author>
  </authors>
  <commentList>
    <comment ref="A1" authorId="0">
      <text>
        <r>
          <rPr>
            <b/>
            <sz val="12"/>
            <color indexed="10"/>
            <rFont val="Tahoma"/>
            <family val="2"/>
          </rPr>
          <t>IMPORTANT:
Do not remove or change anything on this worksheet! Doing so may render this product unusable!</t>
        </r>
      </text>
    </comment>
    <comment ref="L1" authorId="0">
      <text>
        <r>
          <rPr>
            <sz val="9"/>
            <color indexed="81"/>
            <rFont val="Tahoma"/>
            <family val="2"/>
          </rPr>
          <t>Plan Years is used in drop-downs for purchase and loan dates on CapInvest and CapEx worksheets.</t>
        </r>
      </text>
    </comment>
    <comment ref="F2" authorId="0">
      <text>
        <r>
          <rPr>
            <b/>
            <sz val="9"/>
            <color indexed="81"/>
            <rFont val="Tahoma"/>
            <family val="2"/>
          </rPr>
          <t>Sure Product Consulting:</t>
        </r>
        <r>
          <rPr>
            <sz val="9"/>
            <color indexed="81"/>
            <rFont val="Tahoma"/>
            <family val="2"/>
          </rPr>
          <t xml:space="preserve">
How does this get set?
Headings on each worksheet are driven from it, but this does not seem to be connected t the Setup worksheet "what year wll your business start" question.</t>
        </r>
      </text>
    </comment>
    <comment ref="D21" authorId="0">
      <text>
        <r>
          <rPr>
            <sz val="9"/>
            <color indexed="81"/>
            <rFont val="Tahoma"/>
            <family val="2"/>
          </rPr>
          <t xml:space="preserve">Used by Ratios worksheet
</t>
        </r>
      </text>
    </comment>
  </commentList>
</comments>
</file>

<file path=xl/comments15.xml><?xml version="1.0" encoding="utf-8"?>
<comments xmlns="http://schemas.openxmlformats.org/spreadsheetml/2006/main">
  <authors>
    <author>Sure Product Consulting</author>
    <author>Author</author>
  </authors>
  <commentList>
    <comment ref="B2" authorId="0">
      <text>
        <r>
          <rPr>
            <sz val="9"/>
            <color indexed="81"/>
            <rFont val="Tahoma"/>
            <family val="2"/>
          </rPr>
          <t xml:space="preserve">Is this depreciation schedule correct?
If only one  year of service, nothing is depreciated.
If more than one year, we don't depreciate anything for year 1 it seems (or does that show up as an expense?)
</t>
        </r>
      </text>
    </comment>
    <comment ref="Q5" authorId="0">
      <text>
        <r>
          <rPr>
            <b/>
            <sz val="9"/>
            <color indexed="81"/>
            <rFont val="Tahoma"/>
            <family val="2"/>
          </rPr>
          <t xml:space="preserve">If "today's" month is one in this asset is dep'd over, </t>
        </r>
      </text>
    </comment>
    <comment ref="D71" authorId="1">
      <text>
        <r>
          <rPr>
            <b/>
            <sz val="8"/>
            <color indexed="81"/>
            <rFont val="Tahoma"/>
            <family val="2"/>
          </rPr>
          <t>This goes into Cash Flow statement.</t>
        </r>
      </text>
    </comment>
    <comment ref="O71" authorId="1">
      <text>
        <r>
          <rPr>
            <b/>
            <sz val="8"/>
            <color indexed="81"/>
            <rFont val="Tahoma"/>
            <family val="2"/>
          </rPr>
          <t>This goes into Cash Flow statement.</t>
        </r>
      </text>
    </comment>
    <comment ref="D73" authorId="1">
      <text>
        <r>
          <rPr>
            <b/>
            <sz val="8"/>
            <color indexed="81"/>
            <rFont val="Tahoma"/>
            <family val="2"/>
          </rPr>
          <t>This goes into Income statement under "non-depreciable capital purchases"</t>
        </r>
      </text>
    </comment>
    <comment ref="O73" authorId="1">
      <text>
        <r>
          <rPr>
            <b/>
            <sz val="8"/>
            <color indexed="81"/>
            <rFont val="Tahoma"/>
            <family val="2"/>
          </rPr>
          <t>This goes into Income statement under "non-depreciable capital purchases"</t>
        </r>
      </text>
    </comment>
  </commentList>
</comments>
</file>

<file path=xl/comments16.xml><?xml version="1.0" encoding="utf-8"?>
<comments xmlns="http://schemas.openxmlformats.org/spreadsheetml/2006/main">
  <authors>
    <author>Sure Product Consulting</author>
  </authors>
  <commentList>
    <comment ref="BU27" authorId="0">
      <text>
        <r>
          <rPr>
            <sz val="9"/>
            <color indexed="81"/>
            <rFont val="Tahoma"/>
            <family val="2"/>
          </rPr>
          <t>Note: We calculate loan payments beyond the end date of this business plan (5 years into future), in order to populate the Balance Sheet properly.  Payments due in year 6 need to appear on the Short-Term Notes Payable line of Balance Sheet for Year 5.  The remainder of the not-yet-made loan payments appear on Long-Term Notes Payable line of the Year 5 balance sheet.</t>
        </r>
      </text>
    </comment>
    <comment ref="N110" authorId="0">
      <text>
        <r>
          <rPr>
            <sz val="9"/>
            <color indexed="81"/>
            <rFont val="Tahoma"/>
            <family val="2"/>
          </rPr>
          <t xml:space="preserve">If received proceeds this quarter, "Due Short" is all the payment of principle (not interest)
 due in the next 12 months from disbursement
</t>
        </r>
      </text>
    </comment>
    <comment ref="O110" authorId="0">
      <text>
        <r>
          <rPr>
            <sz val="9"/>
            <color indexed="81"/>
            <rFont val="Tahoma"/>
            <family val="2"/>
          </rPr>
          <t xml:space="preserve">"Due Long" is whatever priciple is left: origloan - pricpaid so far - due short.  Whatever is due more than 12 months out.
</t>
        </r>
      </text>
    </comment>
    <comment ref="P110" authorId="0">
      <text>
        <r>
          <rPr>
            <sz val="9"/>
            <color indexed="81"/>
            <rFont val="Tahoma"/>
            <family val="2"/>
          </rPr>
          <t>cummulative principle paid: includes previous quarter's payments</t>
        </r>
      </text>
    </comment>
  </commentList>
</comments>
</file>

<file path=xl/comments2.xml><?xml version="1.0" encoding="utf-8"?>
<comments xmlns="http://schemas.openxmlformats.org/spreadsheetml/2006/main">
  <authors>
    <author>Author</author>
    <author>Sure Product Consulting</author>
  </authors>
  <commentList>
    <comment ref="B2" authorId="0">
      <text>
        <r>
          <rPr>
            <b/>
            <sz val="8"/>
            <color indexed="81"/>
            <rFont val="Tahoma"/>
            <family val="2"/>
          </rPr>
          <t xml:space="preserve">For information about this worksheet, see the chapter "Marketing Plan &amp; Sales Strategy" in </t>
        </r>
        <r>
          <rPr>
            <b/>
            <i/>
            <sz val="8"/>
            <color indexed="81"/>
            <rFont val="Tahoma"/>
            <family val="2"/>
          </rPr>
          <t>Successful Business Plan: Secrets &amp; Strategies.</t>
        </r>
      </text>
    </comment>
    <comment ref="B5" authorId="0">
      <text>
        <r>
          <rPr>
            <sz val="8"/>
            <color indexed="81"/>
            <rFont val="Tahoma"/>
            <family val="2"/>
          </rPr>
          <t xml:space="preserve">Change the text in this cell to reflect the name of a major product, product line or service your firm will offer. </t>
        </r>
      </text>
    </comment>
    <comment ref="D6" authorId="0">
      <text>
        <r>
          <rPr>
            <b/>
            <sz val="8"/>
            <color indexed="81"/>
            <rFont val="Tahoma"/>
            <family val="2"/>
          </rPr>
          <t xml:space="preserve">MONTHLY VOLUME GROWTH RATE
</t>
        </r>
        <r>
          <rPr>
            <sz val="8"/>
            <color indexed="81"/>
            <rFont val="Tahoma"/>
            <family val="2"/>
          </rPr>
          <t>The Worksheets automatically increase the volume in each month on this line using the rate you enter here. 
You can also enter each cell's value by hand, if you prefer, which makes sense if you need to show ups and downs in sales due to seasonal fluctuations, etc.</t>
        </r>
      </text>
    </comment>
    <comment ref="E6" authorId="0">
      <text>
        <r>
          <rPr>
            <b/>
            <sz val="8"/>
            <color indexed="81"/>
            <rFont val="Tahoma"/>
            <family val="2"/>
          </rPr>
          <t>Enter the number of units you expect to sell during this month. If you are running a service-based company charging on an hourly basis, enter the number of billable hours you expect you and your employees to work during this month. If you will be selling your service on a per-project basis, enter the number of projects you expect to sell during this period.</t>
        </r>
      </text>
    </comment>
    <comment ref="F6" authorId="1">
      <text>
        <r>
          <rPr>
            <b/>
            <sz val="9"/>
            <color indexed="81"/>
            <rFont val="Tahoma"/>
            <family val="2"/>
          </rPr>
          <t>As a convenience, the Worksheets will automatically copy the number you put in the prior cell into this cell. However, you should feel free to overwrite the copied number with whatever makes more sense for your business.</t>
        </r>
      </text>
    </comment>
    <comment ref="AG6" authorId="0">
      <text>
        <r>
          <rPr>
            <b/>
            <sz val="8"/>
            <color indexed="81"/>
            <rFont val="Tahoma"/>
            <family val="2"/>
          </rPr>
          <t>Note that in year three we use quarterly numbers, not monthly numbers--so make sure you enter your amounts accordingly!</t>
        </r>
      </text>
    </comment>
    <comment ref="D7" authorId="1">
      <text>
        <r>
          <rPr>
            <b/>
            <sz val="9"/>
            <color indexed="81"/>
            <rFont val="Tahoma"/>
            <family val="2"/>
          </rPr>
          <t xml:space="preserve">YEARLY PRICE GROWTH RATE
</t>
        </r>
        <r>
          <rPr>
            <sz val="9"/>
            <color indexed="81"/>
            <rFont val="Tahoma"/>
            <family val="2"/>
          </rPr>
          <t xml:space="preserve">
This cell shows how much you plan to increase prices each year.  It is not per month because consumers typically don't stand for frequent price changes.  After one full year, we increase the unit price by X%, then again after 2 years, etc.   The default is 2.5% per year, close to inflation rates).
As a convenience, the Worksheets can automatically increase the unit price for each month using the rate you enter here. 
You can also enter each cell's value by hand, if you prefer, which makes sense if you need to show ups and downs in sales due to seasonal fluctuations, etc.</t>
        </r>
      </text>
    </comment>
    <comment ref="E7" authorId="0">
      <text>
        <r>
          <rPr>
            <b/>
            <sz val="8"/>
            <color indexed="81"/>
            <rFont val="Tahoma"/>
            <family val="2"/>
          </rPr>
          <t>Enter your sales price for each unit here. If you are running a service-based company, enter your hourly rate or approximate per-project rate.</t>
        </r>
      </text>
    </comment>
    <comment ref="F7" authorId="0">
      <text>
        <r>
          <rPr>
            <b/>
            <sz val="8"/>
            <color indexed="81"/>
            <rFont val="Tahoma"/>
            <family val="2"/>
          </rPr>
          <t>As a convenience, the Worksheets will automatically copy the number you put in the prior cell into this cell. However, you should feel free to overwrite the copied number with whatever makes more sense for your business.</t>
        </r>
      </text>
    </comment>
    <comment ref="C9" authorId="0">
      <text>
        <r>
          <rPr>
            <b/>
            <sz val="8"/>
            <color indexed="81"/>
            <rFont val="Tahoma"/>
            <family val="2"/>
          </rPr>
          <t>COMMISSIONED SALES
What percentage of this product line's sales will be made on commission? In other words, what percentage of your sales will be made by a salesperson who is paid commission?</t>
        </r>
      </text>
    </comment>
    <comment ref="D9" authorId="0">
      <text>
        <r>
          <rPr>
            <b/>
            <sz val="8"/>
            <color indexed="81"/>
            <rFont val="Tahoma"/>
            <family val="2"/>
          </rPr>
          <t>SALES COMMISSION RATE
What will be the commission rate paid to your salesperson for each sale?</t>
        </r>
      </text>
    </comment>
    <comment ref="D10" authorId="0">
      <text>
        <r>
          <rPr>
            <b/>
            <sz val="8"/>
            <color indexed="81"/>
            <rFont val="Tahoma"/>
            <family val="2"/>
          </rPr>
          <t>RETURNS AND ALLOWANCES
A percentage of your products will be returned due to defects, etc. What do you estimate will be the rate of return? This is, of course, just an estimate--but it is important to anticipate  losses. Refunds, breakage, spoilage, theft, and unsaleable excess inventory can all put a significant dent in your net sales.</t>
        </r>
      </text>
    </comment>
    <comment ref="D12" authorId="0">
      <text>
        <r>
          <rPr>
            <b/>
            <sz val="8"/>
            <color indexed="81"/>
            <rFont val="Tahoma"/>
            <family val="2"/>
          </rPr>
          <t>COST OF GOODS
Approximately what percentage of your product's sale price will be spent on manufacturing? If you are a reseller or retailer, what percentage of your product's sale price will be spent on buying the product from your distributor? A service business may not need to track cost of goods, in which case you can set this number to zero.</t>
        </r>
      </text>
    </comment>
    <comment ref="B15" authorId="0">
      <text>
        <r>
          <rPr>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&amp; 2010 for Windows
1) Select the rows to hide by click on the row headers along left edge of Excel window
2) Right click to pop up a context menu
3) From the menu, select "Hide"</t>
        </r>
      </text>
    </comment>
    <comment ref="AG16" authorId="0">
      <text>
        <r>
          <rPr>
            <b/>
            <sz val="8"/>
            <color indexed="81"/>
            <rFont val="Tahoma"/>
            <family val="2"/>
          </rPr>
          <t>Note that in year three we use quarterly numbers, not monthly numbers--so make sure you enter your amounts accordingly!</t>
        </r>
      </text>
    </comment>
    <comment ref="D17" authorId="1">
      <text>
        <r>
          <rPr>
            <b/>
            <sz val="9"/>
            <color indexed="81"/>
            <rFont val="Tahoma"/>
            <family val="2"/>
          </rPr>
          <t xml:space="preserve">YEARLY PRICE GROWTH RATE
</t>
        </r>
        <r>
          <rPr>
            <sz val="9"/>
            <color indexed="81"/>
            <rFont val="Tahoma"/>
            <family val="2"/>
          </rPr>
          <t xml:space="preserve">
This cell shows how much you plan to increase prices each year.  It is not per month because consumers typically don't stand for frequent price changes.  After one full year, we increase the unit price by X%, then again after 2 years, etc.   The default is 2.5% per year, close to inflation rates).
As a convenience, the Worksheets can automatically increase the unit price for each month using the rate you enter here. 
You can also enter each cell's value by hand, if you prefer, which makes sense if you need to show ups and downs in sales due to seasonal fluctuations, etc.</t>
        </r>
      </text>
    </comment>
    <comment ref="E17" authorId="0">
      <text>
        <r>
          <rPr>
            <b/>
            <sz val="8"/>
            <color indexed="81"/>
            <rFont val="Tahoma"/>
            <family val="2"/>
          </rPr>
          <t>Enter your sales price for each unit here. If you are running a service-based company, enter your hourly rate or approximate per-project rate.</t>
        </r>
      </text>
    </comment>
    <comment ref="F17" authorId="0">
      <text>
        <r>
          <rPr>
            <b/>
            <sz val="8"/>
            <color indexed="81"/>
            <rFont val="Tahoma"/>
            <family val="2"/>
          </rPr>
          <t>As a convenience, the Worksheets will automatically copy the number you put in the prior cell into this cell. However, you should feel free to overwrite the copied number with whatever makes more sense for your business.</t>
        </r>
      </text>
    </comment>
    <comment ref="B25" authorId="0">
      <text>
        <r>
          <rPr>
            <b/>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&amp; 2010 for Windows
1) Select the rows to hide by click on the row headers along left edge of Excel window
2) Right click to pop up a context menu
3) From the menu, select "Hide"</t>
        </r>
      </text>
    </comment>
    <comment ref="AG26" authorId="0">
      <text>
        <r>
          <rPr>
            <b/>
            <sz val="8"/>
            <color indexed="81"/>
            <rFont val="Tahoma"/>
            <family val="2"/>
          </rPr>
          <t>Note that in year three we use quarterly numbers, not monthly numbers--so make sure you enter your amounts accordingly!</t>
        </r>
      </text>
    </comment>
    <comment ref="D27" authorId="1">
      <text>
        <r>
          <rPr>
            <b/>
            <sz val="9"/>
            <color indexed="81"/>
            <rFont val="Tahoma"/>
            <family val="2"/>
          </rPr>
          <t xml:space="preserve">YEARLY PRICE GROWTH RATE
</t>
        </r>
        <r>
          <rPr>
            <sz val="9"/>
            <color indexed="81"/>
            <rFont val="Tahoma"/>
            <family val="2"/>
          </rPr>
          <t xml:space="preserve">
This cell shows how much you plan to increase prices each year.  It is not per month because consumers typically don't stand for frequent price changes.  After one full year, we increase the unit price by X%, then again after 2 years, etc.   The default is 2.5% per year, close to inflation rates).
As a convenience, the Worksheets can automatically increase the unit price for each month using the rate you enter here. 
You can also enter each cell's value by hand, if you prefer, which makes sense if you need to show ups and downs in sales due to seasonal fluctuations, etc.</t>
        </r>
      </text>
    </comment>
    <comment ref="E27" authorId="0">
      <text>
        <r>
          <rPr>
            <b/>
            <sz val="8"/>
            <color indexed="81"/>
            <rFont val="Tahoma"/>
            <family val="2"/>
          </rPr>
          <t>Enter your sales price for each unit here. If you are running a service-based company, enter your hourly rate or approximate per-project rate.</t>
        </r>
      </text>
    </comment>
    <comment ref="F27" authorId="0">
      <text>
        <r>
          <rPr>
            <b/>
            <sz val="8"/>
            <color indexed="81"/>
            <rFont val="Tahoma"/>
            <family val="2"/>
          </rPr>
          <t>As a convenience, the Worksheets will automatically copy the number you put in the prior cell into this cell. However, you should feel free to overwrite the copied number with whatever makes more sense for your business.</t>
        </r>
      </text>
    </comment>
    <comment ref="B35" authorId="0">
      <text>
        <r>
          <rPr>
            <b/>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&amp; 2010 for Windows
1) Select the rows to hide by click on the row headers along left edge of Excel window
2) Right click to pop up a context menu
3) From the menu, select "Hide"</t>
        </r>
      </text>
    </comment>
    <comment ref="AG36" authorId="0">
      <text>
        <r>
          <rPr>
            <b/>
            <sz val="8"/>
            <color indexed="81"/>
            <rFont val="Tahoma"/>
            <family val="2"/>
          </rPr>
          <t>Note that in year three we use quarterly numbers, not monthly numbers--so make sure you enter your amounts accordingly!</t>
        </r>
      </text>
    </comment>
    <comment ref="D37" authorId="1">
      <text>
        <r>
          <rPr>
            <b/>
            <sz val="9"/>
            <color indexed="81"/>
            <rFont val="Tahoma"/>
            <family val="2"/>
          </rPr>
          <t xml:space="preserve">YEARLY PRICE GROWTH RATE
</t>
        </r>
        <r>
          <rPr>
            <sz val="9"/>
            <color indexed="81"/>
            <rFont val="Tahoma"/>
            <family val="2"/>
          </rPr>
          <t xml:space="preserve">
This cell shows how much you plan to increase prices each year.  It is not per month because consumers typically don't stand for frequent price changes.  After one full year, we increase the unit price by X%, then again after 2 years, etc.   The default is 2.5% per year, close to inflation rates).
As a convenience, the Worksheets can automatically increase the unit price for each month using the rate you enter here. 
You can also enter each cell's value by hand, if you prefer, which makes sense if you need to show ups and downs in sales due to seasonal fluctuations, etc.</t>
        </r>
      </text>
    </comment>
    <comment ref="E37" authorId="0">
      <text>
        <r>
          <rPr>
            <b/>
            <sz val="8"/>
            <color indexed="81"/>
            <rFont val="Tahoma"/>
            <family val="2"/>
          </rPr>
          <t>Enter your sales price for each unit here. If you are running a service-based company, enter your hourly rate or approximate per-project rate.</t>
        </r>
      </text>
    </comment>
    <comment ref="F37" authorId="0">
      <text>
        <r>
          <rPr>
            <b/>
            <sz val="8"/>
            <color indexed="81"/>
            <rFont val="Tahoma"/>
            <family val="2"/>
          </rPr>
          <t>As a convenience, the Worksheets will automatically copy the number you put in the prior cell into this cell. However, you should feel free to overwrite the copied number with whatever makes more sense for your business.</t>
        </r>
      </text>
    </comment>
    <comment ref="B45" authorId="0">
      <text>
        <r>
          <rPr>
            <b/>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&amp; 2010 for Windows
1) Select the rows to hide by click on the row headers along left edge of Excel window
2) Right click to pop up a context menu
3) From the menu, select "Hide"</t>
        </r>
      </text>
    </comment>
    <comment ref="AG46" authorId="0">
      <text>
        <r>
          <rPr>
            <b/>
            <sz val="8"/>
            <color indexed="81"/>
            <rFont val="Tahoma"/>
            <family val="2"/>
          </rPr>
          <t>Note that in year three we use quarterly numbers, not monthly numbers--so make sure you enter your amounts accordingly!</t>
        </r>
      </text>
    </comment>
    <comment ref="D47" authorId="1">
      <text>
        <r>
          <rPr>
            <b/>
            <sz val="9"/>
            <color indexed="81"/>
            <rFont val="Tahoma"/>
            <family val="2"/>
          </rPr>
          <t xml:space="preserve">YEARLY PRICE GROWTH RATE
</t>
        </r>
        <r>
          <rPr>
            <sz val="9"/>
            <color indexed="81"/>
            <rFont val="Tahoma"/>
            <family val="2"/>
          </rPr>
          <t xml:space="preserve">
This cell shows how much you plan to increase prices each year.  It is not per month because consumers typically don't stand for frequent price changes.  After one full year, we increase the unit price by X%, then again after 2 years, etc.   The default is 2.5% per year, close to inflation rates).
As a convenience, the Worksheets can automatically increase the unit price for each month using the rate you enter here. 
You can also enter each cell's value by hand, if you prefer, which makes sense if you need to show ups and downs in sales due to seasonal fluctuations, etc.</t>
        </r>
      </text>
    </comment>
    <comment ref="E47" authorId="0">
      <text>
        <r>
          <rPr>
            <b/>
            <sz val="8"/>
            <color indexed="81"/>
            <rFont val="Tahoma"/>
            <family val="2"/>
          </rPr>
          <t>Enter your sales price for each unit here. If you are running a service-based company, enter your hourly rate or approximate per-project rate.</t>
        </r>
      </text>
    </comment>
    <comment ref="F47" authorId="0">
      <text>
        <r>
          <rPr>
            <b/>
            <sz val="8"/>
            <color indexed="81"/>
            <rFont val="Tahoma"/>
            <family val="2"/>
          </rPr>
          <t>As a convenience, the Worksheets will automatically copy the number you put in the prior cell into this cell. However, you should feel free to overwrite the copied number with whatever makes more sense for your business.</t>
        </r>
      </text>
    </comment>
    <comment ref="B55" authorId="0">
      <text>
        <r>
          <rPr>
            <b/>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&amp; 2010 for Windows
1) Select the rows to hide by click on the row headers along left edge of Excel window
2) Right click to pop up a context menu
3) From the menu, select "Hide"</t>
        </r>
      </text>
    </comment>
    <comment ref="AG56" authorId="0">
      <text>
        <r>
          <rPr>
            <b/>
            <sz val="8"/>
            <color indexed="81"/>
            <rFont val="Tahoma"/>
            <family val="2"/>
          </rPr>
          <t>Note that in year three we use quarterly numbers, not monthly numbers--so make sure you enter your amounts accordingly!</t>
        </r>
      </text>
    </comment>
    <comment ref="D57" authorId="1">
      <text>
        <r>
          <rPr>
            <b/>
            <sz val="9"/>
            <color indexed="81"/>
            <rFont val="Tahoma"/>
            <family val="2"/>
          </rPr>
          <t xml:space="preserve">YEARLY PRICE GROWTH RATE
</t>
        </r>
        <r>
          <rPr>
            <sz val="9"/>
            <color indexed="81"/>
            <rFont val="Tahoma"/>
            <family val="2"/>
          </rPr>
          <t xml:space="preserve">
This cell shows how much you plan to increase prices each year.  It is not per month because consumers typically don't stand for frequent price changes.  After one full year, we increase the unit price by X%, then again after 2 years, etc.   The default is 2.5% per year, close to inflation rates).
As a convenience, the Worksheets can automatically increase the unit price for each month using the rate you enter here. 
You can also enter each cell's value by hand, if you prefer, which makes sense if you need to show ups and downs in sales due to seasonal fluctuations, etc.</t>
        </r>
      </text>
    </comment>
    <comment ref="E57" authorId="0">
      <text>
        <r>
          <rPr>
            <b/>
            <sz val="8"/>
            <color indexed="81"/>
            <rFont val="Tahoma"/>
            <family val="2"/>
          </rPr>
          <t>Enter your sales price for each unit here. If you are running a service-based company, enter your hourly rate or approximate per-project rate.</t>
        </r>
      </text>
    </comment>
    <comment ref="F57" authorId="0">
      <text>
        <r>
          <rPr>
            <b/>
            <sz val="8"/>
            <color indexed="81"/>
            <rFont val="Tahoma"/>
            <family val="2"/>
          </rPr>
          <t>As a convenience, the Worksheets will automatically copy the number you put in the prior cell into this cell. However, you should feel free to overwrite the copied number with whatever makes more sense for your business.</t>
        </r>
      </text>
    </comment>
    <comment ref="B65" authorId="0">
      <text>
        <r>
          <rPr>
            <b/>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&amp; 2010 for Windows
1) Select the rows to hide by click on the row headers along left edge of Excel window
2) Right click to pop up a context menu
3) From the menu, select "Hide"</t>
        </r>
      </text>
    </comment>
    <comment ref="AG66" authorId="0">
      <text>
        <r>
          <rPr>
            <b/>
            <sz val="8"/>
            <color indexed="81"/>
            <rFont val="Tahoma"/>
            <family val="2"/>
          </rPr>
          <t>Note that in year three we use quarterly numbers, not monthly numbers--so make sure you enter your amounts accordingly!</t>
        </r>
      </text>
    </comment>
    <comment ref="D67" authorId="1">
      <text>
        <r>
          <rPr>
            <b/>
            <sz val="9"/>
            <color indexed="81"/>
            <rFont val="Tahoma"/>
            <family val="2"/>
          </rPr>
          <t xml:space="preserve">YEARLY PRICE GROWTH RATE
</t>
        </r>
        <r>
          <rPr>
            <sz val="9"/>
            <color indexed="81"/>
            <rFont val="Tahoma"/>
            <family val="2"/>
          </rPr>
          <t xml:space="preserve">
This cell shows how much you plan to increase prices each year.  It is not per month because consumers typically don't stand for frequent price changes.  After one full year, we increase the unit price by X%, then again after 2 years, etc.   The default is 2.5% per year, close to inflation rates).
As a convenience, the Worksheets can automatically increase the unit price for each month using the rate you enter here. 
You can also enter each cell's value by hand, if you prefer, which makes sense if you need to show ups and downs in sales due to seasonal fluctuations, etc.</t>
        </r>
      </text>
    </comment>
    <comment ref="E67" authorId="0">
      <text>
        <r>
          <rPr>
            <b/>
            <sz val="8"/>
            <color indexed="81"/>
            <rFont val="Tahoma"/>
            <family val="2"/>
          </rPr>
          <t>Enter your sales price for each unit here. If you are running a service-based company, enter your hourly rate or approximate per-project rate.</t>
        </r>
      </text>
    </comment>
    <comment ref="F67" authorId="0">
      <text>
        <r>
          <rPr>
            <b/>
            <sz val="8"/>
            <color indexed="81"/>
            <rFont val="Tahoma"/>
            <family val="2"/>
          </rPr>
          <t>As a convenience, the Worksheets will automatically copy the number you put in the prior cell into this cell. However, you should feel free to overwrite the copied number with whatever makes more sense for your business.</t>
        </r>
      </text>
    </comment>
    <comment ref="B75" authorId="0">
      <text>
        <r>
          <rPr>
            <b/>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&amp; 2010 for Windows
1) Select the rows to hide by click on the row headers along left edge of Excel window
2) Right click to pop up a context menu
3) From the menu, select "Hide"</t>
        </r>
      </text>
    </comment>
    <comment ref="AG76" authorId="0">
      <text>
        <r>
          <rPr>
            <b/>
            <sz val="8"/>
            <color indexed="81"/>
            <rFont val="Tahoma"/>
            <family val="2"/>
          </rPr>
          <t>Note that in year three we use quarterly numbers, not monthly numbers--so make sure you enter your amounts accordingly!</t>
        </r>
      </text>
    </comment>
    <comment ref="D77" authorId="1">
      <text>
        <r>
          <rPr>
            <b/>
            <sz val="9"/>
            <color indexed="81"/>
            <rFont val="Tahoma"/>
            <family val="2"/>
          </rPr>
          <t xml:space="preserve">YEARLY PRICE GROWTH RATE
</t>
        </r>
        <r>
          <rPr>
            <sz val="9"/>
            <color indexed="81"/>
            <rFont val="Tahoma"/>
            <family val="2"/>
          </rPr>
          <t xml:space="preserve">
This cell shows how much you plan to increase prices each year.  It is not per month because consumers typically don't stand for frequent price changes.  After one full year, we increase the unit price by X%, then again after 2 years, etc.   The default is 2.5% per year, close to inflation rates).
As a convenience, the Worksheets can automatically increase the unit price for each month using the rate you enter here. 
You can also enter each cell's value by hand, if you prefer, which makes sense if you need to show ups and downs in sales due to seasonal fluctuations, etc.</t>
        </r>
      </text>
    </comment>
    <comment ref="E77" authorId="0">
      <text>
        <r>
          <rPr>
            <b/>
            <sz val="8"/>
            <color indexed="81"/>
            <rFont val="Tahoma"/>
            <family val="2"/>
          </rPr>
          <t>Enter your sales price for each unit here. If you are running a service-based company, enter your hourly rate or approximate per-project rate.</t>
        </r>
      </text>
    </comment>
    <comment ref="F77" authorId="0">
      <text>
        <r>
          <rPr>
            <b/>
            <sz val="8"/>
            <color indexed="81"/>
            <rFont val="Tahoma"/>
            <family val="2"/>
          </rPr>
          <t>As a convenience, the Worksheets will automatically copy the number you put in the prior cell into this cell. However, you should feel free to overwrite the copied number with whatever makes more sense for your business.</t>
        </r>
      </text>
    </comment>
    <comment ref="B85" authorId="0">
      <text>
        <r>
          <rPr>
            <b/>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&amp; 2010 for Windows
1) Select the rows to hide by click on the row headers along left edge of Excel window
2) Right click to pop up a context menu
3) From the menu, select "Hide"</t>
        </r>
      </text>
    </comment>
    <comment ref="AG86" authorId="0">
      <text>
        <r>
          <rPr>
            <b/>
            <sz val="8"/>
            <color indexed="81"/>
            <rFont val="Tahoma"/>
            <family val="2"/>
          </rPr>
          <t>Note that in year three we use quarterly numbers, not monthly numbers--so make sure you enter your amounts accordingly!</t>
        </r>
      </text>
    </comment>
    <comment ref="D87" authorId="1">
      <text>
        <r>
          <rPr>
            <b/>
            <sz val="9"/>
            <color indexed="81"/>
            <rFont val="Tahoma"/>
            <family val="2"/>
          </rPr>
          <t xml:space="preserve">YEARLY PRICE GROWTH RATE
</t>
        </r>
        <r>
          <rPr>
            <sz val="9"/>
            <color indexed="81"/>
            <rFont val="Tahoma"/>
            <family val="2"/>
          </rPr>
          <t xml:space="preserve">
This cell shows how much you plan to increase prices each year.  It is not per month because consumers typically don't stand for frequent price changes.  After one full year, we increase the unit price by X%, then again after 2 years, etc.   The default is 2.5% per year, close to inflation rates).
As a convenience, the Worksheets can automatically increase the unit price for each month using the rate you enter here. 
You can also enter each cell's value by hand, if you prefer, which makes sense if you need to show ups and downs in sales due to seasonal fluctuations, etc.</t>
        </r>
      </text>
    </comment>
    <comment ref="E87" authorId="0">
      <text>
        <r>
          <rPr>
            <b/>
            <sz val="8"/>
            <color indexed="81"/>
            <rFont val="Tahoma"/>
            <family val="2"/>
          </rPr>
          <t>Enter your sales price for each unit here. If you are running a service-based company, enter your hourly rate or approximate per-project rate.</t>
        </r>
      </text>
    </comment>
    <comment ref="F87" authorId="0">
      <text>
        <r>
          <rPr>
            <b/>
            <sz val="8"/>
            <color indexed="81"/>
            <rFont val="Tahoma"/>
            <family val="2"/>
          </rPr>
          <t>As a convenience, the Worksheets will automatically copy the number you put in the prior cell into this cell. However, you should feel free to overwrite the copied number with whatever makes more sense for your business.</t>
        </r>
      </text>
    </comment>
    <comment ref="B95" authorId="0">
      <text>
        <r>
          <rPr>
            <b/>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&amp; 2010 for Windows
1) Select the rows to hide by click on the row headers along left edge of Excel window
2) Right click to pop up a context menu
3) From the menu, select "Hide"</t>
        </r>
      </text>
    </comment>
    <comment ref="AG96" authorId="0">
      <text>
        <r>
          <rPr>
            <b/>
            <sz val="8"/>
            <color indexed="81"/>
            <rFont val="Tahoma"/>
            <family val="2"/>
          </rPr>
          <t>Note that in year three we use quarterly numbers, not monthly numbers--so make sure you enter your amounts accordingly!</t>
        </r>
      </text>
    </comment>
    <comment ref="D97" authorId="1">
      <text>
        <r>
          <rPr>
            <b/>
            <sz val="9"/>
            <color indexed="81"/>
            <rFont val="Tahoma"/>
            <family val="2"/>
          </rPr>
          <t xml:space="preserve">YEARLY PRICE GROWTH RATE
</t>
        </r>
        <r>
          <rPr>
            <sz val="9"/>
            <color indexed="81"/>
            <rFont val="Tahoma"/>
            <family val="2"/>
          </rPr>
          <t xml:space="preserve">
This cell shows how much you plan to increase prices each year.  It is not per month because consumers typically don't stand for frequent price changes.  After one full year, we increase the unit price by X%, then again after 2 years, etc.   The default is 2.5% per year, close to inflation rates).
As a convenience, the Worksheets can automatically increase the unit price for each month using the rate you enter here. 
You can also enter each cell's value by hand, if you prefer, which makes sense if you need to show ups and downs in sales due to seasonal fluctuations, etc.</t>
        </r>
      </text>
    </comment>
    <comment ref="E97" authorId="0">
      <text>
        <r>
          <rPr>
            <b/>
            <sz val="8"/>
            <color indexed="81"/>
            <rFont val="Tahoma"/>
            <family val="2"/>
          </rPr>
          <t>Enter your sales price for each unit here. If you are running a service-based company, enter your hourly rate or approximate per-project rate.</t>
        </r>
      </text>
    </comment>
    <comment ref="F97" authorId="0">
      <text>
        <r>
          <rPr>
            <b/>
            <sz val="8"/>
            <color indexed="81"/>
            <rFont val="Tahoma"/>
            <family val="2"/>
          </rPr>
          <t>As a convenience, the Worksheets will automatically copy the number you put in the prior cell into this cell. However, you should feel free to overwrite the copied number with whatever makes more sense for your business.</t>
        </r>
      </text>
    </comment>
  </commentList>
</comments>
</file>

<file path=xl/comments3.xml><?xml version="1.0" encoding="utf-8"?>
<comments xmlns="http://schemas.openxmlformats.org/spreadsheetml/2006/main">
  <authors>
    <author>Author</author>
    <author>Sure Product Consulting</author>
  </authors>
  <commentList>
    <comment ref="B2" authorId="0">
      <text>
        <r>
          <rPr>
            <b/>
            <sz val="8"/>
            <color indexed="81"/>
            <rFont val="Tahoma"/>
            <family val="2"/>
          </rPr>
          <t>This  worksheet will help you manage your inventory expenditures. For each product line, enter the dollar amount you will spend each period on inventory. If yours is a service business, you  can probably ignore this worksheet.</t>
        </r>
      </text>
    </comment>
    <comment ref="C6" authorId="0">
      <text>
        <r>
          <rPr>
            <b/>
            <sz val="8"/>
            <color indexed="81"/>
            <rFont val="Tahoma"/>
            <family val="2"/>
          </rPr>
          <t>This Cost of Goods number is pulled over from your Sales Projections and shows how much product you plan to sell each month. It's here simply to aid you in determining how much inventory you need to purchase.</t>
        </r>
      </text>
    </comment>
    <comment ref="C7" authorId="1">
      <text>
        <r>
          <rPr>
            <sz val="9"/>
            <color indexed="81"/>
            <rFont val="Tahoma"/>
            <family val="2"/>
          </rPr>
          <t>We automatically increase the amount of inventory needed for each part at the same rate as COGS grows on the SalesProj sheet.
You can override the automatically entered values by entering in actuals in the blue cells.</t>
        </r>
      </text>
    </comment>
    <comment ref="C11" authorId="0">
      <text>
        <r>
          <rPr>
            <sz val="8"/>
            <color indexed="81"/>
            <rFont val="Tahoma"/>
            <family val="2"/>
          </rPr>
          <t xml:space="preserve">Are these cells showing red? 
As an aid to you, these cells will show in red until you indicate the purchase of enough inventory to cover your Cost of Goods for the period.
In other words, your Total Inventory Expense should equal your Cost of Goods Sold from the SalesProj worksheet.  If it isn't, you might need to adjust your % for COGS on the SalesProj worksheet (D12, D22, etc.)
</t>
        </r>
      </text>
    </comment>
    <comment ref="B13" authorId="0">
      <text>
        <r>
          <rPr>
            <b/>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and 2010 for Windows:
1) Select the rows to hide by click on the row headers along left edge of Excel window
2) Right click to pop up a context menu
3) From the menu, select "Hide"</t>
        </r>
      </text>
    </comment>
    <comment ref="C15" authorId="1">
      <text>
        <r>
          <rPr>
            <sz val="9"/>
            <color indexed="81"/>
            <rFont val="Tahoma"/>
            <family val="2"/>
          </rPr>
          <t>We automatically increase the amount of inventory needed for each part at the same rate as COGS grows on the SalesProj sheet.
You can override the automatically entered values by entering in actuals in the blue cells.</t>
        </r>
      </text>
    </comment>
    <comment ref="B21" authorId="0">
      <text>
        <r>
          <rPr>
            <b/>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and 2010 for Windows:
1) Select the rows to hide by click on the row headers along left edge of Excel window
2) Right click to pop up a context menu
3) From the menu, select "Hide"</t>
        </r>
      </text>
    </comment>
    <comment ref="C23" authorId="1">
      <text>
        <r>
          <rPr>
            <sz val="9"/>
            <color indexed="81"/>
            <rFont val="Tahoma"/>
            <family val="2"/>
          </rPr>
          <t>We automatically increase the amount of inventory needed for each part at the same rate as COGS grows on the SalesProj sheet.
You can override the automatically entered values by entering in actuals in the blue cells.</t>
        </r>
      </text>
    </comment>
    <comment ref="B29" authorId="0">
      <text>
        <r>
          <rPr>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and 2010 for Windows:
1) Select the rows to hide by click on the row headers along left edge of Excel window
2) Right click to pop up a context menu
3) From the menu, select "Hide"</t>
        </r>
      </text>
    </comment>
    <comment ref="C31" authorId="1">
      <text>
        <r>
          <rPr>
            <sz val="9"/>
            <color indexed="81"/>
            <rFont val="Tahoma"/>
            <family val="2"/>
          </rPr>
          <t>We automatically increase the amount of inventory needed for each part at the same rate as COGS grows on the SalesProj sheet.
You can override the automatically entered values by entering in actuals in the blue cells.</t>
        </r>
      </text>
    </comment>
    <comment ref="B37" authorId="0">
      <text>
        <r>
          <rPr>
            <b/>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and 2010 for Windows:
1) Select the rows to hide by click on the row headers along left edge of Excel window
2) Right click to pop up a context menu
3) From the menu, select "Hide"</t>
        </r>
      </text>
    </comment>
    <comment ref="C39" authorId="1">
      <text>
        <r>
          <rPr>
            <sz val="9"/>
            <color indexed="81"/>
            <rFont val="Tahoma"/>
            <family val="2"/>
          </rPr>
          <t>We automatically increase the amount of inventory needed for each part at the same rate as COGS grows on the SalesProj sheet.
You can override the automatically entered values by entering in actuals in the blue cells.</t>
        </r>
      </text>
    </comment>
    <comment ref="B45" authorId="0">
      <text>
        <r>
          <rPr>
            <b/>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and 2010 for Windows:
1) Select the rows to hide by click on the row headers along left edge of Excel window
2) Right click to pop up a context menu
3) From the menu, select "Hide"</t>
        </r>
      </text>
    </comment>
    <comment ref="C47" authorId="1">
      <text>
        <r>
          <rPr>
            <sz val="9"/>
            <color indexed="81"/>
            <rFont val="Tahoma"/>
            <family val="2"/>
          </rPr>
          <t>We automatically increase the amount of inventory needed for each part at the same rate as COGS grows on the SalesProj sheet.
You can override the automatically entered values by entering in actuals in the blue cells.</t>
        </r>
      </text>
    </comment>
    <comment ref="B53" authorId="0">
      <text>
        <r>
          <rPr>
            <b/>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and 2010 for Windows:
1) Select the rows to hide by click on the row headers along left edge of Excel window
2) Right click to pop up a context menu
3) From the menu, select "Hide"</t>
        </r>
      </text>
    </comment>
    <comment ref="C55" authorId="1">
      <text>
        <r>
          <rPr>
            <sz val="9"/>
            <color indexed="81"/>
            <rFont val="Tahoma"/>
            <family val="2"/>
          </rPr>
          <t>We automatically increase the amount of inventory needed for each part at the same rate as COGS grows on the SalesProj sheet.
You can override the automatically entered values by entering in actuals in the blue cells.</t>
        </r>
      </text>
    </comment>
    <comment ref="B61" authorId="0">
      <text>
        <r>
          <rPr>
            <b/>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and 2010 for Windows:
1) Select the rows to hide by click on the row headers along left edge of Excel window
2) Right click to pop up a context menu
3) From the menu, select "Hide"</t>
        </r>
      </text>
    </comment>
    <comment ref="C63" authorId="1">
      <text>
        <r>
          <rPr>
            <sz val="9"/>
            <color indexed="81"/>
            <rFont val="Tahoma"/>
            <family val="2"/>
          </rPr>
          <t>We automatically increase the amount of inventory needed for each part at the same rate as COGS grows on the SalesProj sheet.
You can override the automatically entered values by entering in actuals in the blue cells.</t>
        </r>
      </text>
    </comment>
    <comment ref="B69" authorId="0">
      <text>
        <r>
          <rPr>
            <b/>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and 2010 for Windows:
1) Select the rows to hide by click on the row headers along left edge of Excel window
2) Right click to pop up a context menu
3) From the menu, select "Hide"</t>
        </r>
      </text>
    </comment>
    <comment ref="C71" authorId="1">
      <text>
        <r>
          <rPr>
            <sz val="9"/>
            <color indexed="81"/>
            <rFont val="Tahoma"/>
            <family val="2"/>
          </rPr>
          <t>We automatically increase the amount of inventory needed for each part at the same rate as COGS grows on the SalesProj sheet.
You can override the automatically entered values by entering in actuals in the blue cells.</t>
        </r>
      </text>
    </comment>
    <comment ref="B77" authorId="0">
      <text>
        <r>
          <rPr>
            <b/>
            <sz val="8"/>
            <color indexed="81"/>
            <rFont val="Tahoma"/>
            <family val="2"/>
          </rPr>
          <t>If you only have less than 10 product lines, you can't delete the rows for excess product lines,  but you can them hide them.  If the cells are hidden, they won't be included in the subtotals at the bottom of this worksheet.
On Excel 2011 for Mac:
1) Select the rows to hide by click on the row headers along left edge of Excel window
2) Format-&gt;Rows-&gt;Hide
On Excel 2007 and 2010 for Windows:
1) Select the rows to hide by click on the row headers along left edge of Excel window
2) Right click to pop up a context menu
3) From the menu, select "Hide"</t>
        </r>
      </text>
    </comment>
    <comment ref="C79" authorId="1">
      <text>
        <r>
          <rPr>
            <sz val="9"/>
            <color indexed="81"/>
            <rFont val="Tahoma"/>
            <family val="2"/>
          </rPr>
          <t>We automatically increase the amount of inventory needed for each part at the same rate as COGS grows on the SalesProj sheet.
You can override the automatically entered values by entering in actuals in the blue cells.</t>
        </r>
      </text>
    </comment>
  </commentList>
</comments>
</file>

<file path=xl/comments4.xml><?xml version="1.0" encoding="utf-8"?>
<comments xmlns="http://schemas.openxmlformats.org/spreadsheetml/2006/main">
  <authors>
    <author>Author</author>
  </authors>
  <commentList>
    <comment ref="B2" authorId="0">
      <text>
        <r>
          <rPr>
            <b/>
            <sz val="8"/>
            <color indexed="81"/>
            <rFont val="Tahoma"/>
            <family val="2"/>
          </rPr>
          <t xml:space="preserve">This worksheet </t>
        </r>
        <r>
          <rPr>
            <b/>
            <sz val="8"/>
            <color indexed="81"/>
            <rFont val="Tahoma"/>
            <family val="2"/>
          </rPr>
          <t xml:space="preserve"> allows you to track capital expenditures and manage depreciation for those expenditures.</t>
        </r>
      </text>
    </comment>
    <comment ref="B5" authorId="0">
      <text>
        <r>
          <rPr>
            <b/>
            <sz val="8"/>
            <color indexed="81"/>
            <rFont val="Tahoma"/>
            <family val="2"/>
          </rPr>
          <t xml:space="preserve">Facilities include, land, buildings, building upgrades, fixtures, etc.
</t>
        </r>
        <r>
          <rPr>
            <b/>
            <sz val="8"/>
            <color indexed="10"/>
            <rFont val="Tahoma"/>
            <family val="2"/>
          </rPr>
          <t>NOTE:</t>
        </r>
        <r>
          <rPr>
            <b/>
            <sz val="8"/>
            <color indexed="81"/>
            <rFont val="Tahoma"/>
            <family val="2"/>
          </rPr>
          <t xml:space="preserve"> If you will need more than 10 items in each category on this worksheet, combine items into groups and enter data for the entire group on a single line.</t>
        </r>
      </text>
    </comment>
    <comment ref="C6" authorId="0">
      <text>
        <r>
          <rPr>
            <b/>
            <sz val="8"/>
            <color indexed="81"/>
            <rFont val="Tahoma"/>
            <family val="2"/>
          </rPr>
          <t>Enter the cost of the item(s) here. This will be used to calculate depreciation, and will be added to your financial statements.</t>
        </r>
      </text>
    </comment>
    <comment ref="D6" authorId="0">
      <text>
        <r>
          <rPr>
            <b/>
            <sz val="8"/>
            <color indexed="81"/>
            <rFont val="Tahoma"/>
            <family val="2"/>
          </rPr>
          <t xml:space="preserve">Enter the month you will purchase the item(s).
</t>
        </r>
        <r>
          <rPr>
            <b/>
            <sz val="8"/>
            <color indexed="10"/>
            <rFont val="Tahoma"/>
            <family val="2"/>
          </rPr>
          <t>Note:</t>
        </r>
        <r>
          <rPr>
            <b/>
            <sz val="8"/>
            <color indexed="81"/>
            <rFont val="Tahoma"/>
            <family val="2"/>
          </rPr>
          <t xml:space="preserve"> When entering dates on this worksheet, make sure that they don't fall </t>
        </r>
        <r>
          <rPr>
            <b/>
            <i/>
            <sz val="8"/>
            <color indexed="81"/>
            <rFont val="Tahoma"/>
            <family val="2"/>
          </rPr>
          <t>prior</t>
        </r>
        <r>
          <rPr>
            <b/>
            <sz val="8"/>
            <color indexed="81"/>
            <rFont val="Tahoma"/>
            <family val="2"/>
          </rPr>
          <t xml:space="preserve"> to your current startup date (as entered on the Setup worksheet). Doing so will cause "#NUM!" calculation errors on later worksheets. However, you need not change the dates on lines you are not using.</t>
        </r>
      </text>
    </comment>
    <comment ref="E6" authorId="0">
      <text>
        <r>
          <rPr>
            <b/>
            <sz val="8"/>
            <color indexed="81"/>
            <rFont val="Tahoma"/>
            <family val="2"/>
          </rPr>
          <t>Enter the year you will purchase the item(s).</t>
        </r>
      </text>
    </comment>
    <comment ref="F6" authorId="0">
      <text>
        <r>
          <rPr>
            <b/>
            <sz val="8"/>
            <color indexed="81"/>
            <rFont val="Tahoma"/>
            <family val="2"/>
          </rPr>
          <t xml:space="preserve">Enter the number of years you will use the item(s) before it wears out, you retire it, or sell it.
This number will be used to calculate depreciation in your financial statements using the Straight Line method.
</t>
        </r>
        <r>
          <rPr>
            <b/>
            <sz val="8"/>
            <color indexed="10"/>
            <rFont val="Tahoma"/>
            <family val="2"/>
          </rPr>
          <t xml:space="preserve">NOTE: </t>
        </r>
        <r>
          <rPr>
            <b/>
            <sz val="8"/>
            <color indexed="81"/>
            <rFont val="Tahoma"/>
            <family val="2"/>
          </rPr>
          <t>If you'd rather "expense" the item(s) in the year it is purchased, regardless of how many years you will use it, leave the number set to 1 year, and it will not be depreciated on your financial statements.
For information about the tax implications/requirements of depreciation, please consult a competent accountant.</t>
        </r>
      </text>
    </comment>
    <comment ref="G6" authorId="0">
      <text>
        <r>
          <rPr>
            <b/>
            <sz val="8"/>
            <color indexed="81"/>
            <rFont val="Tahoma"/>
            <family val="2"/>
          </rPr>
          <t>This is the value of the item at the time you stop using it, or the price you might receive for it if you sell it.
For example, a $1000 desk might be worth $300 when you sell it after five years of use. You would enter $300 in this cell.
If you will not be depreciating the item (the Years of Service column is set to 1 year), you can ignore this.</t>
        </r>
      </text>
    </comment>
    <comment ref="B17" authorId="0">
      <text>
        <r>
          <rPr>
            <b/>
            <sz val="8"/>
            <color indexed="81"/>
            <rFont val="Tahoma"/>
            <family val="2"/>
          </rPr>
          <t>Equipment includes machinery, furniture, vehicles, etc.</t>
        </r>
      </text>
    </comment>
    <comment ref="B39" authorId="0">
      <text>
        <r>
          <rPr>
            <b/>
            <sz val="8"/>
            <color indexed="81"/>
            <rFont val="Tahoma"/>
            <family val="2"/>
          </rPr>
          <t>Includes PCs, servers, monitors, printers, scanners, other peripherals, and software applications.</t>
        </r>
      </text>
    </comment>
    <comment ref="B56" authorId="0">
      <text>
        <r>
          <rPr>
            <b/>
            <sz val="8"/>
            <color indexed="81"/>
            <rFont val="Tahoma"/>
            <family val="2"/>
          </rPr>
          <t>Telecommunications includes phone systems, fax machines, etc.</t>
        </r>
      </text>
    </comment>
    <comment ref="B63" authorId="0">
      <text>
        <r>
          <rPr>
            <b/>
            <sz val="8"/>
            <color indexed="81"/>
            <rFont val="Tahoma"/>
            <family val="2"/>
          </rPr>
          <t>Land purchases are not depreciable.</t>
        </r>
      </text>
    </comment>
  </commentList>
</comments>
</file>

<file path=xl/comments5.xml><?xml version="1.0" encoding="utf-8"?>
<comments xmlns="http://schemas.openxmlformats.org/spreadsheetml/2006/main">
  <authors>
    <author>Author</author>
  </authors>
  <commentList>
    <comment ref="B2" authorId="0">
      <text>
        <r>
          <rPr>
            <b/>
            <sz val="8"/>
            <color indexed="81"/>
            <rFont val="Tahoma"/>
            <family val="2"/>
          </rPr>
          <t>For information about this worksheet, see "Staffing Budget" section and worksheet in "The Financials" chapter  of</t>
        </r>
        <r>
          <rPr>
            <b/>
            <i/>
            <sz val="8"/>
            <color indexed="81"/>
            <rFont val="Tahoma"/>
            <family val="2"/>
          </rPr>
          <t xml:space="preserve"> Successful Business Plan: Secrets &amp; Strategies.</t>
        </r>
      </text>
    </comment>
    <comment ref="C6" authorId="0">
      <text>
        <r>
          <rPr>
            <sz val="8"/>
            <color indexed="81"/>
            <rFont val="Tahoma"/>
            <family val="2"/>
          </rPr>
          <t xml:space="preserve">Enter the number of full-time employees you expect to have working for you in this category during this month. 
For part-time employees, enter their information below under "Part-time / Hourly Employees". 
</t>
        </r>
      </text>
    </comment>
    <comment ref="AE6" authorId="0">
      <text>
        <r>
          <rPr>
            <b/>
            <sz val="8"/>
            <color indexed="81"/>
            <rFont val="Tahoma"/>
            <family val="2"/>
          </rPr>
          <t>Note that in year two we use quarterly numbers, not monthly numbers--so make sure you enter your numbers accordingly!</t>
        </r>
      </text>
    </comment>
    <comment ref="C7" authorId="0">
      <text>
        <r>
          <rPr>
            <b/>
            <sz val="8"/>
            <color indexed="81"/>
            <rFont val="Tahoma"/>
            <family val="2"/>
          </rPr>
          <t>Enter the amount you expect to pay each employee in this category this month. The Worksheets will multiply the number of employees (from the line above) with this number to generate your total cost (less benefits and taxes, below).</t>
        </r>
      </text>
    </comment>
    <comment ref="C8" authorId="0">
      <text>
        <r>
          <rPr>
            <b/>
            <sz val="8"/>
            <color indexed="81"/>
            <rFont val="Tahoma"/>
            <family val="2"/>
          </rPr>
          <t>This value is calculated using the number you entered on the "Setup and Assumptions" worksheet and the number of employees you entered above.</t>
        </r>
      </text>
    </comment>
    <comment ref="AE13" authorId="0">
      <text>
        <r>
          <rPr>
            <b/>
            <sz val="8"/>
            <color indexed="81"/>
            <rFont val="Tahoma"/>
            <family val="2"/>
          </rPr>
          <t>Note that in year two we use quarterly numbers, not monthly numbers--so make sure you enter your numbers accordingly!</t>
        </r>
      </text>
    </comment>
    <comment ref="AE20" authorId="0">
      <text>
        <r>
          <rPr>
            <b/>
            <sz val="8"/>
            <color indexed="81"/>
            <rFont val="Tahoma"/>
            <family val="2"/>
          </rPr>
          <t>Note that in year two we use quarterly numbers, not monthly numbers--so make sure you enter your numbers accordingly!</t>
        </r>
      </text>
    </comment>
    <comment ref="AE27" authorId="0">
      <text>
        <r>
          <rPr>
            <b/>
            <sz val="8"/>
            <color indexed="81"/>
            <rFont val="Tahoma"/>
            <family val="2"/>
          </rPr>
          <t>Note that in year two we use quarterly numbers, not monthly numbers--so make sure you enter your numbers accordingly!</t>
        </r>
      </text>
    </comment>
    <comment ref="AE34" authorId="0">
      <text>
        <r>
          <rPr>
            <b/>
            <sz val="8"/>
            <color indexed="81"/>
            <rFont val="Tahoma"/>
            <family val="2"/>
          </rPr>
          <t>Note that in year two we use quarterly numbers, not monthly numbers--so make sure you enter your numbers accordingly!</t>
        </r>
      </text>
    </comment>
    <comment ref="AE41" authorId="0">
      <text>
        <r>
          <rPr>
            <b/>
            <sz val="8"/>
            <color indexed="81"/>
            <rFont val="Tahoma"/>
            <family val="2"/>
          </rPr>
          <t>Note that in year two we use quarterly numbers, not monthly numbers--so make sure you enter your numbers accordingly!</t>
        </r>
      </text>
    </comment>
  </commentList>
</comments>
</file>

<file path=xl/comments6.xml><?xml version="1.0" encoding="utf-8"?>
<comments xmlns="http://schemas.openxmlformats.org/spreadsheetml/2006/main">
  <authors>
    <author>Author</author>
  </authors>
  <commentList>
    <comment ref="B2" authorId="0">
      <text>
        <r>
          <rPr>
            <b/>
            <sz val="8"/>
            <color indexed="81"/>
            <rFont val="Tahoma"/>
            <family val="2"/>
          </rPr>
          <t xml:space="preserve">For information about this worksheet, see Chapter 10, "Marketing Plan &amp; Sales Strategy" in </t>
        </r>
        <r>
          <rPr>
            <b/>
            <i/>
            <sz val="8"/>
            <color indexed="81"/>
            <rFont val="Tahoma"/>
            <family val="2"/>
          </rPr>
          <t>Successful Business Plan: Secrets &amp; Strategies</t>
        </r>
      </text>
    </comment>
    <comment ref="B17" authorId="0">
      <text>
        <r>
          <rPr>
            <b/>
            <sz val="8"/>
            <color indexed="81"/>
            <rFont val="Tahoma"/>
            <family val="2"/>
          </rPr>
          <t>Includes AdWords, banner ads, social media ads, etc.</t>
        </r>
      </text>
    </comment>
  </commentList>
</comments>
</file>

<file path=xl/comments7.xml><?xml version="1.0" encoding="utf-8"?>
<comments xmlns="http://schemas.openxmlformats.org/spreadsheetml/2006/main">
  <authors>
    <author>Author</author>
  </authors>
  <commentList>
    <comment ref="B2" authorId="0">
      <text>
        <r>
          <rPr>
            <b/>
            <sz val="8"/>
            <color indexed="81"/>
            <rFont val="Tahoma"/>
            <family val="2"/>
          </rPr>
          <t xml:space="preserve">For information about this worksheet, see Chapter 13, "Management &amp; Organization" in </t>
        </r>
        <r>
          <rPr>
            <b/>
            <i/>
            <sz val="8"/>
            <color indexed="81"/>
            <rFont val="Tahoma"/>
            <family val="2"/>
          </rPr>
          <t>Successful Business Plan: Secrets &amp; Strategies.</t>
        </r>
      </text>
    </comment>
    <comment ref="B5" authorId="0">
      <text>
        <r>
          <rPr>
            <b/>
            <sz val="8"/>
            <color indexed="81"/>
            <rFont val="Tahoma"/>
            <family val="2"/>
          </rPr>
          <t>For professional services related to  marketing, use the  Marketing Budget spreadsheets.</t>
        </r>
      </text>
    </comment>
    <comment ref="C6" authorId="0">
      <text>
        <r>
          <rPr>
            <b/>
            <sz val="8"/>
            <color indexed="81"/>
            <rFont val="Tahoma"/>
            <family val="2"/>
          </rPr>
          <t>The number you enter here will be equally divided among the 12 months of the year on your Income Statement.</t>
        </r>
      </text>
    </comment>
  </commentList>
</comments>
</file>

<file path=xl/comments8.xml><?xml version="1.0" encoding="utf-8"?>
<comments xmlns="http://schemas.openxmlformats.org/spreadsheetml/2006/main">
  <authors>
    <author>Author</author>
    <author>Sure Product Consulting</author>
  </authors>
  <commentList>
    <comment ref="B2" authorId="0">
      <text>
        <r>
          <rPr>
            <b/>
            <sz val="8"/>
            <color indexed="81"/>
            <rFont val="Tahoma"/>
            <family val="2"/>
          </rPr>
          <t xml:space="preserve">This worksheet </t>
        </r>
        <r>
          <rPr>
            <b/>
            <sz val="8"/>
            <color indexed="81"/>
            <rFont val="Tahoma"/>
            <family val="2"/>
          </rPr>
          <t>will help you manage loans and investments in your business.</t>
        </r>
      </text>
    </comment>
    <comment ref="F3" authorId="1">
      <text>
        <r>
          <rPr>
            <b/>
            <sz val="9"/>
            <color indexed="81"/>
            <rFont val="Tahoma"/>
            <family val="2"/>
          </rPr>
          <t xml:space="preserve">Loan period is in NUMBER OF MONTHS 
</t>
        </r>
        <r>
          <rPr>
            <sz val="9"/>
            <color indexed="81"/>
            <rFont val="Tahoma"/>
            <family val="2"/>
          </rPr>
          <t xml:space="preserve">
</t>
        </r>
      </text>
    </comment>
    <comment ref="B5" authorId="0">
      <text>
        <r>
          <rPr>
            <b/>
            <sz val="8"/>
            <color indexed="81"/>
            <rFont val="Tahoma"/>
            <family val="2"/>
          </rPr>
          <t>Equity capital investments can come from a number of sources, including venture capitalists, angel investors, and family members. Generally, these investors are purchasing a percentage of (or shares in) your company. They expect to reap the rewards of your business' success through periodic dividend payments (a share of the profits) and/or when the company is sold.</t>
        </r>
      </text>
    </comment>
    <comment ref="C6" authorId="0">
      <text>
        <r>
          <rPr>
            <b/>
            <sz val="8"/>
            <color indexed="81"/>
            <rFont val="Tahoma"/>
            <family val="2"/>
          </rPr>
          <t>Enter the amount that will be invested in your business from this source. If this investor will inject cash into your business more than one time, use separate lines for each investment.</t>
        </r>
      </text>
    </comment>
    <comment ref="D6" authorId="0">
      <text>
        <r>
          <rPr>
            <b/>
            <sz val="8"/>
            <color indexed="81"/>
            <rFont val="Tahoma"/>
            <family val="2"/>
          </rPr>
          <t xml:space="preserve">Enter the month that you will receive the investment cash.
</t>
        </r>
        <r>
          <rPr>
            <b/>
            <sz val="8"/>
            <color indexed="10"/>
            <rFont val="Tahoma"/>
            <family val="2"/>
          </rPr>
          <t>Note:</t>
        </r>
        <r>
          <rPr>
            <b/>
            <sz val="8"/>
            <color indexed="81"/>
            <rFont val="Tahoma"/>
            <family val="2"/>
          </rPr>
          <t xml:space="preserve"> When entering dates on this worksheet, make sure that they don't fall </t>
        </r>
        <r>
          <rPr>
            <b/>
            <i/>
            <sz val="8"/>
            <color indexed="81"/>
            <rFont val="Tahoma"/>
            <family val="2"/>
          </rPr>
          <t>prior</t>
        </r>
        <r>
          <rPr>
            <b/>
            <sz val="8"/>
            <color indexed="81"/>
            <rFont val="Tahoma"/>
            <family val="2"/>
          </rPr>
          <t xml:space="preserve"> to your current startup date (as entered on the Setup worksheet). Doing so will cause "#NUM!" calculation errors on later worksheets. However, you need not change the dates on lines you are not using.</t>
        </r>
      </text>
    </comment>
    <comment ref="E6" authorId="0">
      <text>
        <r>
          <rPr>
            <b/>
            <sz val="8"/>
            <color indexed="81"/>
            <rFont val="Tahoma"/>
            <family val="2"/>
          </rPr>
          <t>Enter the year you will receive the investment cash.</t>
        </r>
      </text>
    </comment>
    <comment ref="B23" authorId="0">
      <text>
        <r>
          <rPr>
            <b/>
            <sz val="8"/>
            <color indexed="81"/>
            <rFont val="Tahoma"/>
            <family val="2"/>
          </rPr>
          <t>Unlike equity capital inventments, lenders are typically not interested in purchasing shares in your company--they simply want to be paid back on a fixed schedule, with interest. Lenders can include banks and family members.</t>
        </r>
      </text>
    </comment>
    <comment ref="F24" authorId="0">
      <text>
        <r>
          <rPr>
            <b/>
            <sz val="8"/>
            <color indexed="81"/>
            <rFont val="Tahoma"/>
            <family val="2"/>
          </rPr>
          <t>Enter the term (length) of the loan in MONTHS. For example, if this will be a three year loan, enter 36 here.</t>
        </r>
      </text>
    </comment>
    <comment ref="G24" authorId="0">
      <text>
        <r>
          <rPr>
            <b/>
            <sz val="8"/>
            <color indexed="81"/>
            <rFont val="Tahoma"/>
            <family val="2"/>
          </rPr>
          <t>Enter the loan's  annual interest rate.</t>
        </r>
      </text>
    </comment>
    <comment ref="G25" authorId="0">
      <text>
        <r>
          <rPr>
            <b/>
            <sz val="8"/>
            <color indexed="81"/>
            <rFont val="Tahoma"/>
            <family val="2"/>
          </rPr>
          <t>Enter the loan's  annual interest rate.</t>
        </r>
      </text>
    </comment>
    <comment ref="G26" authorId="0">
      <text>
        <r>
          <rPr>
            <b/>
            <sz val="8"/>
            <color indexed="81"/>
            <rFont val="Tahoma"/>
            <family val="2"/>
          </rPr>
          <t>Enter the loan's  annual interest rate.</t>
        </r>
      </text>
    </comment>
    <comment ref="G27" authorId="0">
      <text>
        <r>
          <rPr>
            <b/>
            <sz val="8"/>
            <color indexed="81"/>
            <rFont val="Tahoma"/>
            <family val="2"/>
          </rPr>
          <t>Enter the loan's  annual interest rate.</t>
        </r>
      </text>
    </comment>
    <comment ref="G28" authorId="0">
      <text>
        <r>
          <rPr>
            <b/>
            <sz val="8"/>
            <color indexed="81"/>
            <rFont val="Tahoma"/>
            <family val="2"/>
          </rPr>
          <t>Enter the loan's  annual interest rate.</t>
        </r>
      </text>
    </comment>
    <comment ref="G29" authorId="0">
      <text>
        <r>
          <rPr>
            <b/>
            <sz val="8"/>
            <color indexed="81"/>
            <rFont val="Tahoma"/>
            <family val="2"/>
          </rPr>
          <t>Enter the loan's  annual interest rate.</t>
        </r>
      </text>
    </comment>
    <comment ref="G30" authorId="0">
      <text>
        <r>
          <rPr>
            <b/>
            <sz val="8"/>
            <color indexed="81"/>
            <rFont val="Tahoma"/>
            <family val="2"/>
          </rPr>
          <t>Enter the loan's  annual interest rate.</t>
        </r>
      </text>
    </comment>
    <comment ref="G31" authorId="0">
      <text>
        <r>
          <rPr>
            <b/>
            <sz val="8"/>
            <color indexed="81"/>
            <rFont val="Tahoma"/>
            <family val="2"/>
          </rPr>
          <t>Enter the loan's  annual interest rate.</t>
        </r>
      </text>
    </comment>
    <comment ref="G32" authorId="0">
      <text>
        <r>
          <rPr>
            <b/>
            <sz val="8"/>
            <color indexed="81"/>
            <rFont val="Tahoma"/>
            <family val="2"/>
          </rPr>
          <t>Enter the loan's  annual interest rate.</t>
        </r>
      </text>
    </comment>
    <comment ref="G33" authorId="0">
      <text>
        <r>
          <rPr>
            <b/>
            <sz val="8"/>
            <color indexed="81"/>
            <rFont val="Tahoma"/>
            <family val="2"/>
          </rPr>
          <t>Enter the loan's  annual interest rate.</t>
        </r>
      </text>
    </comment>
    <comment ref="G34" authorId="0">
      <text>
        <r>
          <rPr>
            <b/>
            <sz val="8"/>
            <color indexed="81"/>
            <rFont val="Tahoma"/>
            <family val="2"/>
          </rPr>
          <t>Enter the loan's  annual interest rate.</t>
        </r>
      </text>
    </comment>
    <comment ref="G35" authorId="0">
      <text>
        <r>
          <rPr>
            <b/>
            <sz val="8"/>
            <color indexed="81"/>
            <rFont val="Tahoma"/>
            <family val="2"/>
          </rPr>
          <t>Enter the loan's  annual interest rate.</t>
        </r>
      </text>
    </comment>
    <comment ref="G36" authorId="0">
      <text>
        <r>
          <rPr>
            <b/>
            <sz val="8"/>
            <color indexed="81"/>
            <rFont val="Tahoma"/>
            <family val="2"/>
          </rPr>
          <t>Enter the loan's  annual interest rate.</t>
        </r>
      </text>
    </comment>
    <comment ref="G37" authorId="0">
      <text>
        <r>
          <rPr>
            <b/>
            <sz val="8"/>
            <color indexed="81"/>
            <rFont val="Tahoma"/>
            <family val="2"/>
          </rPr>
          <t>Enter the loan's  annual interest rate.</t>
        </r>
      </text>
    </comment>
    <comment ref="G38" authorId="0">
      <text>
        <r>
          <rPr>
            <b/>
            <sz val="8"/>
            <color indexed="81"/>
            <rFont val="Tahoma"/>
            <family val="2"/>
          </rPr>
          <t>Enter the loan's  annual interest rate.</t>
        </r>
      </text>
    </comment>
    <comment ref="G39" authorId="0">
      <text>
        <r>
          <rPr>
            <b/>
            <sz val="8"/>
            <color indexed="81"/>
            <rFont val="Tahoma"/>
            <family val="2"/>
          </rPr>
          <t>Enter the loan's  annual interest rate.</t>
        </r>
      </text>
    </comment>
    <comment ref="G40" authorId="0">
      <text>
        <r>
          <rPr>
            <b/>
            <sz val="8"/>
            <color indexed="81"/>
            <rFont val="Tahoma"/>
            <family val="2"/>
          </rPr>
          <t>Enter the loan's  annual interest rate.</t>
        </r>
      </text>
    </comment>
    <comment ref="G41" authorId="0">
      <text>
        <r>
          <rPr>
            <b/>
            <sz val="8"/>
            <color indexed="81"/>
            <rFont val="Tahoma"/>
            <family val="2"/>
          </rPr>
          <t>Enter the loan's  annual interest rate.</t>
        </r>
      </text>
    </comment>
    <comment ref="G42" authorId="0">
      <text>
        <r>
          <rPr>
            <b/>
            <sz val="8"/>
            <color indexed="81"/>
            <rFont val="Tahoma"/>
            <family val="2"/>
          </rPr>
          <t>Enter the loan's  annual interest rate.</t>
        </r>
      </text>
    </comment>
    <comment ref="G43" authorId="0">
      <text>
        <r>
          <rPr>
            <b/>
            <sz val="8"/>
            <color indexed="81"/>
            <rFont val="Tahoma"/>
            <family val="2"/>
          </rPr>
          <t>Enter the loan's  annual interest rate.</t>
        </r>
      </text>
    </comment>
  </commentList>
</comments>
</file>

<file path=xl/comments9.xml><?xml version="1.0" encoding="utf-8"?>
<comments xmlns="http://schemas.openxmlformats.org/spreadsheetml/2006/main">
  <authors>
    <author>Author</author>
  </authors>
  <commentList>
    <comment ref="B2" authorId="0">
      <text>
        <r>
          <rPr>
            <sz val="8"/>
            <color indexed="81"/>
            <rFont val="Tahoma"/>
            <family val="2"/>
          </rPr>
          <t xml:space="preserve">For information about this worksheet, see "Income Statements" in </t>
        </r>
        <r>
          <rPr>
            <i/>
            <sz val="8"/>
            <color indexed="81"/>
            <rFont val="Tahoma"/>
            <family val="2"/>
          </rPr>
          <t>Successful Business Plan: Secrets &amp; Strategies.</t>
        </r>
      </text>
    </comment>
  </commentList>
</comments>
</file>

<file path=xl/sharedStrings.xml><?xml version="1.0" encoding="utf-8"?>
<sst xmlns="http://schemas.openxmlformats.org/spreadsheetml/2006/main" count="1236" uniqueCount="422">
  <si>
    <t>Cash Sales</t>
  </si>
  <si>
    <t>Collections</t>
  </si>
  <si>
    <t>Total Cash from Sales</t>
  </si>
  <si>
    <t>Income from Financing</t>
  </si>
  <si>
    <t>Interest Income</t>
  </si>
  <si>
    <t>Loan Proceeds</t>
  </si>
  <si>
    <t>Total Cash from Financing</t>
  </si>
  <si>
    <t>January</t>
  </si>
  <si>
    <t>February</t>
  </si>
  <si>
    <t>March</t>
  </si>
  <si>
    <t>April</t>
  </si>
  <si>
    <t>June</t>
  </si>
  <si>
    <t>July</t>
  </si>
  <si>
    <t>August</t>
  </si>
  <si>
    <t>September</t>
  </si>
  <si>
    <t>October</t>
  </si>
  <si>
    <t>November</t>
  </si>
  <si>
    <t>December</t>
  </si>
  <si>
    <t>TOTAL</t>
  </si>
  <si>
    <t>Management</t>
  </si>
  <si>
    <t>Salary/Wages</t>
  </si>
  <si>
    <t>Benefits</t>
  </si>
  <si>
    <t>Payroll Taxes</t>
  </si>
  <si>
    <t>Total Costs</t>
  </si>
  <si>
    <t>Administrative/Support</t>
  </si>
  <si>
    <t>Sales/Marketing</t>
  </si>
  <si>
    <t>Operations/Production</t>
  </si>
  <si>
    <t>Other</t>
  </si>
  <si>
    <t>GRAND TOTAL COSTS</t>
  </si>
  <si>
    <t>Net Sales</t>
  </si>
  <si>
    <t>GROSS PROFIT</t>
  </si>
  <si>
    <t>Salaries and wages</t>
  </si>
  <si>
    <t>Employee benefits</t>
  </si>
  <si>
    <t>Payroll taxes</t>
  </si>
  <si>
    <t>Professional services</t>
  </si>
  <si>
    <t>Rent</t>
  </si>
  <si>
    <t>Maintenance</t>
  </si>
  <si>
    <t>Insurance</t>
  </si>
  <si>
    <t>Utilities</t>
  </si>
  <si>
    <t>Office supplies</t>
  </si>
  <si>
    <t>Postage and shipping</t>
  </si>
  <si>
    <t>Equipment rental</t>
  </si>
  <si>
    <t>Marketing and advertising</t>
  </si>
  <si>
    <t>Travel</t>
  </si>
  <si>
    <t>Entertainment</t>
  </si>
  <si>
    <t>Other (change title here)</t>
  </si>
  <si>
    <t>Net income before taxes</t>
  </si>
  <si>
    <t>Provision for taxes on income</t>
  </si>
  <si>
    <t>EXPENSES -  General and Administrative</t>
  </si>
  <si>
    <t>1st Quarter</t>
  </si>
  <si>
    <t>2nd Quarter</t>
  </si>
  <si>
    <t>3rd Quarter</t>
  </si>
  <si>
    <t>4th Quarter</t>
  </si>
  <si>
    <t>Year 2</t>
  </si>
  <si>
    <t>Year 3</t>
  </si>
  <si>
    <t>Year 4</t>
  </si>
  <si>
    <t>Professional Assistance</t>
  </si>
  <si>
    <t>Marketing/PR Consultants</t>
  </si>
  <si>
    <t>Advertising Agencies</t>
  </si>
  <si>
    <t>Brochures/Leaflets/Flyers</t>
  </si>
  <si>
    <t>Merchandising Displays</t>
  </si>
  <si>
    <t>Sampling/Premiums</t>
  </si>
  <si>
    <t>Media Advertising</t>
  </si>
  <si>
    <t>Online</t>
  </si>
  <si>
    <t>Television and Radio</t>
  </si>
  <si>
    <t>Other Media</t>
  </si>
  <si>
    <t>Phone Directories</t>
  </si>
  <si>
    <t>Advertising Specialties</t>
  </si>
  <si>
    <t>Direct Mail</t>
  </si>
  <si>
    <t>Website</t>
  </si>
  <si>
    <t>Maintenance and Hosting</t>
  </si>
  <si>
    <t>Trade Shows</t>
  </si>
  <si>
    <t>Fees and Setup</t>
  </si>
  <si>
    <t>Travel/Shipping</t>
  </si>
  <si>
    <t>Exhibits/Signs</t>
  </si>
  <si>
    <t>Informal Marketing / Networking</t>
  </si>
  <si>
    <t>Unit Volume</t>
  </si>
  <si>
    <t>Unit Price</t>
  </si>
  <si>
    <t>(Commissions)</t>
  </si>
  <si>
    <t>(Returns and Allowances)</t>
  </si>
  <si>
    <t>Totals for All Product Lines</t>
  </si>
  <si>
    <t>Total Unit Volume</t>
  </si>
  <si>
    <t>(Total Commissions)</t>
  </si>
  <si>
    <t>(Total Returns and Allowances)</t>
  </si>
  <si>
    <t>Graphic/Web Design</t>
  </si>
  <si>
    <t>Print (newspaper, etc.)</t>
  </si>
  <si>
    <t>Development/Programming</t>
  </si>
  <si>
    <t>Public Relations/Materials</t>
  </si>
  <si>
    <t>Memberships/Meetings</t>
  </si>
  <si>
    <t>Signs/Billboards</t>
  </si>
  <si>
    <t>INCOME</t>
  </si>
  <si>
    <t>Gross Sales</t>
  </si>
  <si>
    <t>(Returns and allowances)</t>
  </si>
  <si>
    <t>(Cost of Goods)</t>
  </si>
  <si>
    <t>Total Gross Sales</t>
  </si>
  <si>
    <t>Marketing Budget</t>
  </si>
  <si>
    <t>Sales Projections</t>
  </si>
  <si>
    <t>Income Statements</t>
  </si>
  <si>
    <t>TOTAL EXPENSES</t>
  </si>
  <si>
    <t>Cash Flow</t>
  </si>
  <si>
    <t>CASH RECEIPTS</t>
  </si>
  <si>
    <t>Income from Sales</t>
  </si>
  <si>
    <t>Other Cash Receipts</t>
  </si>
  <si>
    <t>TOTAL CASH RECEIPTS</t>
  </si>
  <si>
    <t>CASH DISBURSEMENTS</t>
  </si>
  <si>
    <t>Operating Expenses</t>
  </si>
  <si>
    <t>Loan Payments</t>
  </si>
  <si>
    <t>Income Tax Payments</t>
  </si>
  <si>
    <t>Owner's Draw</t>
  </si>
  <si>
    <t>TOTAL CASH DISBURSEMENTS</t>
  </si>
  <si>
    <t>NET CASH FLOW</t>
  </si>
  <si>
    <t>Opening Cash Balance</t>
  </si>
  <si>
    <t>Cash Receipts</t>
  </si>
  <si>
    <t>Cash Disbursements</t>
  </si>
  <si>
    <t>ENDING CASH BALANCE</t>
  </si>
  <si>
    <t>COMPANY INFORMATION</t>
  </si>
  <si>
    <t>What month will you officially start your company?</t>
  </si>
  <si>
    <t>What year will you officially start your company?</t>
  </si>
  <si>
    <t>What is your company's name?</t>
  </si>
  <si>
    <t>Balance Sheet</t>
  </si>
  <si>
    <t>ASSETS</t>
  </si>
  <si>
    <t>Current Assets</t>
  </si>
  <si>
    <t>Cash</t>
  </si>
  <si>
    <t>Accounts Receivable</t>
  </si>
  <si>
    <t>Inventory</t>
  </si>
  <si>
    <t>Total Current Assets</t>
  </si>
  <si>
    <t>Fixed Assets</t>
  </si>
  <si>
    <t>Land</t>
  </si>
  <si>
    <t>Total Fixed Assets</t>
  </si>
  <si>
    <t>Other Assets</t>
  </si>
  <si>
    <t>TOTAL ASSETS</t>
  </si>
  <si>
    <t>LIABILITIES</t>
  </si>
  <si>
    <t>Current Liabilities</t>
  </si>
  <si>
    <t>Short-Term Notes Payable</t>
  </si>
  <si>
    <t>Total Current Liabilities</t>
  </si>
  <si>
    <t>Long-Term Liabilities</t>
  </si>
  <si>
    <t>Long-Term Notes Payable</t>
  </si>
  <si>
    <t>Total Long-Term Liabilities</t>
  </si>
  <si>
    <t>Retained Earnings</t>
  </si>
  <si>
    <t>Total Net Worth</t>
  </si>
  <si>
    <t>TOTAL LIABILITIES AND NET WORTH</t>
  </si>
  <si>
    <t>SALES ASSUMPTIONS</t>
  </si>
  <si>
    <t>PERSONNEL ASSUMPTIONS</t>
  </si>
  <si>
    <t>Approximately what percentage of each employee's salary or wages do you plan to set aside for payroll taxes?</t>
  </si>
  <si>
    <t>With health insurance and other benefits costing more each year, your plan should account for annual increases. How much do you estimate your benefit costs will increase each year?</t>
  </si>
  <si>
    <t>FINANCIAL ASSUMPTIONS</t>
  </si>
  <si>
    <t>At approximately what rate do you expect to be taxed on your net income?</t>
  </si>
  <si>
    <t>May</t>
  </si>
  <si>
    <t>Most businesses sell at least some of their products/services on credit (e.g., "net 30" as opposed to cash). What percentage of your sales will be made on credit?</t>
  </si>
  <si>
    <t>NET WORTH</t>
  </si>
  <si>
    <t>NET PROFIT</t>
  </si>
  <si>
    <t>Telecommunications</t>
  </si>
  <si>
    <t>Professional Services</t>
  </si>
  <si>
    <t>Management consultants</t>
  </si>
  <si>
    <t>Attorneys</t>
  </si>
  <si>
    <t>Accountants</t>
  </si>
  <si>
    <t>Industry specialists</t>
  </si>
  <si>
    <t>General</t>
  </si>
  <si>
    <t>Telephone service</t>
  </si>
  <si>
    <t>Break-even Estimates</t>
  </si>
  <si>
    <t>Annual Average</t>
  </si>
  <si>
    <t>Commissions/Returns &amp; Allowances</t>
  </si>
  <si>
    <t>First Quarter</t>
  </si>
  <si>
    <t>Second Quarter</t>
  </si>
  <si>
    <t>Third Quarter</t>
  </si>
  <si>
    <t>Fourth Quarter</t>
  </si>
  <si>
    <t>Staffing Budget</t>
  </si>
  <si>
    <t>Welcome!</t>
  </si>
  <si>
    <t>Each worksheet is composed of "cells" containing either black text or blue text. All you need to do is enter data in the blue cells--the black cells are automatically calculated for you.</t>
  </si>
  <si>
    <t>W A R N I N G !</t>
  </si>
  <si>
    <t>(Less Accumlated Depreciation)</t>
  </si>
  <si>
    <t>While you work, keep an eye out for red triangles that appear with some cells on the worksheets. These triangles indicate the presence of a "help balloon" that will popup when you roll over the triangle, presenting you with additional information and tips about the section you are working on.</t>
  </si>
  <si>
    <t>Setup and Assumptions</t>
  </si>
  <si>
    <t>Year 5</t>
  </si>
  <si>
    <t>Monthly Average</t>
  </si>
  <si>
    <t>Quarterly Average</t>
  </si>
  <si>
    <t>If you will use an interest-bearing account for your banking, at what rate will you accrue interest?</t>
  </si>
  <si>
    <t>Assumptions</t>
  </si>
  <si>
    <t>(Cost of Goods Sold)</t>
  </si>
  <si>
    <t>Total Net Sales</t>
  </si>
  <si>
    <t>(Total Cost of Goods Sold)</t>
  </si>
  <si>
    <t>TOTAL GROSS PROFIT</t>
  </si>
  <si>
    <t>The Worksheets can accommodate sales projections for up to 10 major product/service lines. How many major product/service lines do you plan to have for your business?</t>
  </si>
  <si>
    <t>Number of Products</t>
  </si>
  <si>
    <t>One</t>
  </si>
  <si>
    <t>Two</t>
  </si>
  <si>
    <t>Three</t>
  </si>
  <si>
    <t>Four</t>
  </si>
  <si>
    <t>Five</t>
  </si>
  <si>
    <t>Six</t>
  </si>
  <si>
    <t>Seven</t>
  </si>
  <si>
    <t>Eight</t>
  </si>
  <si>
    <t>Nine</t>
  </si>
  <si>
    <t>Ten</t>
  </si>
  <si>
    <t>For sales you make on credit, what terms will you extend? In other words, how many days will pass from the date of sale to when you expect to be paid?</t>
  </si>
  <si>
    <t>A</t>
  </si>
  <si>
    <t>B</t>
  </si>
  <si>
    <t>CREDIT MULTIPLIER</t>
  </si>
  <si>
    <t>Multiple</t>
  </si>
  <si>
    <t>With "Credit Sales"</t>
  </si>
  <si>
    <t>Item</t>
  </si>
  <si>
    <t>Purchase
Date</t>
  </si>
  <si>
    <t>Technology consultants</t>
  </si>
  <si>
    <t>Salvage
Value</t>
  </si>
  <si>
    <t>Month</t>
  </si>
  <si>
    <t>Year</t>
  </si>
  <si>
    <t>Other Current Liabilities</t>
  </si>
  <si>
    <t>Other Long-Term Liabilities</t>
  </si>
  <si>
    <t>Other Current Assets</t>
  </si>
  <si>
    <t>Facilities</t>
  </si>
  <si>
    <t>Equipment</t>
  </si>
  <si>
    <t>Cost</t>
  </si>
  <si>
    <t>Years of
Service</t>
  </si>
  <si>
    <t>Capital Purchases</t>
  </si>
  <si>
    <t>Plan Years:</t>
  </si>
  <si>
    <t>Depreciation Schedule from CapEx Worksheet</t>
  </si>
  <si>
    <t>Depreciation</t>
  </si>
  <si>
    <t>Land is a 
non-depreciable
asset</t>
  </si>
  <si>
    <t>Computer Hardware/Software</t>
  </si>
  <si>
    <t>Computers &amp; Telecommunications</t>
  </si>
  <si>
    <t>Equip</t>
  </si>
  <si>
    <t>Comp</t>
  </si>
  <si>
    <t>Equity Capital Investments</t>
  </si>
  <si>
    <t>Items/Parts 1</t>
  </si>
  <si>
    <t>Items/Parts 2</t>
  </si>
  <si>
    <t>Items/Parts 3</t>
  </si>
  <si>
    <t>Items/Parts 4</t>
  </si>
  <si>
    <t>Total Inventory Expense</t>
  </si>
  <si>
    <t>Cost of Goods Sold</t>
  </si>
  <si>
    <t>GRAND TOTAL INVENTORY</t>
  </si>
  <si>
    <t>Capital Investments and Loans</t>
  </si>
  <si>
    <t>Loans</t>
  </si>
  <si>
    <t>Amount</t>
  </si>
  <si>
    <t>Date</t>
  </si>
  <si>
    <t>Loan Period</t>
  </si>
  <si>
    <t>Interest Rate</t>
  </si>
  <si>
    <t>Investor Dividend Payments</t>
  </si>
  <si>
    <t>Total Capital Investments</t>
  </si>
  <si>
    <t>Capital investments are not paid back on a loan schedule.</t>
  </si>
  <si>
    <t>Total Loans</t>
  </si>
  <si>
    <t>TOTAL INVESTMENTS AND LOANS</t>
  </si>
  <si>
    <t>Rate</t>
  </si>
  <si>
    <t>Periods</t>
  </si>
  <si>
    <t>TOTAL:</t>
  </si>
  <si>
    <t>Investment Proceeds</t>
  </si>
  <si>
    <t>Loan Calculations for Balance Sheet</t>
  </si>
  <si>
    <t>Paid</t>
  </si>
  <si>
    <t>Due Short</t>
  </si>
  <si>
    <t>Due Long</t>
  </si>
  <si>
    <t>Paid-In Capital</t>
  </si>
  <si>
    <t>Quick Ratio</t>
  </si>
  <si>
    <t>Key Ratios</t>
  </si>
  <si>
    <t>Current Ratio</t>
  </si>
  <si>
    <t>Cash
Turnover</t>
  </si>
  <si>
    <t>Working Capital Calc</t>
  </si>
  <si>
    <t>Q1</t>
  </si>
  <si>
    <t>Q2</t>
  </si>
  <si>
    <t>Q3</t>
  </si>
  <si>
    <t>Q4</t>
  </si>
  <si>
    <t>Y2</t>
  </si>
  <si>
    <t>Y3</t>
  </si>
  <si>
    <t>Y4</t>
  </si>
  <si>
    <t>Y5</t>
  </si>
  <si>
    <t>Debt to
Equity</t>
  </si>
  <si>
    <t>Return on
Sales</t>
  </si>
  <si>
    <t>Return on
Assets</t>
  </si>
  <si>
    <t>Return on
Investment</t>
  </si>
  <si>
    <t>Working
Capital</t>
  </si>
  <si>
    <t>Product Line 1</t>
  </si>
  <si>
    <t>Product Line 2</t>
  </si>
  <si>
    <t>Product Line 3</t>
  </si>
  <si>
    <t>Product Line 4</t>
  </si>
  <si>
    <t>Product Line 5</t>
  </si>
  <si>
    <t>Product Line 6</t>
  </si>
  <si>
    <t>Product Line 7</t>
  </si>
  <si>
    <t>Product Line 8</t>
  </si>
  <si>
    <t>Product Line 9</t>
  </si>
  <si>
    <t>Product Line 10</t>
  </si>
  <si>
    <t>Version:</t>
  </si>
  <si>
    <t>Income Taxes Due</t>
  </si>
  <si>
    <t>Start Date:</t>
  </si>
  <si>
    <t>What will be the opening balance in your bank account on the first day of business? This will be the opening balance in your Cash Flow Statements.</t>
  </si>
  <si>
    <t>Interest on loans</t>
  </si>
  <si>
    <t>IT APPEARS THAT YOU DO NOT HAVE EXCEL'S MACRO CAPABILITY ENABLED. THESE FINANCIAL WORKSHEETS WILL NOT FUNCTION WITHOUT MACROS ENABLED.</t>
  </si>
  <si>
    <t xml:space="preserve"> </t>
  </si>
  <si>
    <t>Year 1 String</t>
  </si>
  <si>
    <t>Year 2 String</t>
  </si>
  <si>
    <t>Year 3 String</t>
  </si>
  <si>
    <t>Year 4 String</t>
  </si>
  <si>
    <t>Year 5 String</t>
  </si>
  <si>
    <t>Chart Titles</t>
  </si>
  <si>
    <t>DOUBLE LIST FOR Months on top of worksheets</t>
  </si>
  <si>
    <t>Start Month</t>
  </si>
  <si>
    <t>Startup Year</t>
  </si>
  <si>
    <t>Startup Month</t>
  </si>
  <si>
    <t>From Setup</t>
  </si>
  <si>
    <t>Match Position in Doublelist</t>
  </si>
  <si>
    <t>Adjust index to 1-12</t>
  </si>
  <si>
    <t>Abbrev</t>
  </si>
  <si>
    <t>Startup Month Abbrev</t>
  </si>
  <si>
    <t>SUBJECT TO END-USER LICENSE AGREEMENT</t>
  </si>
  <si>
    <t>www.planningshop.com</t>
  </si>
  <si>
    <t>Windows</t>
  </si>
  <si>
    <t>Mac</t>
  </si>
  <si>
    <t>Differences between Mac and Windows</t>
  </si>
  <si>
    <t>We are as disappointed as you are that we can't provide the same level of functionality in Mac as we do for Windows. We very much hope that Microsoft will remedy the situation in the next release of Excel for Mac, and that we'll then be able to offer identical functionality.</t>
  </si>
  <si>
    <t>Start  with the "Setup" worksheet.  Enter your data, and then work your way through the workbook, one worksheet at a time, by clicking the next worksheet to the right.  There are 23 worksheets/charts in this workbook.  The last one (furthest to the right) is "NS5Yr."
Each worksheet is composed of "cells" containing either black text or blue text. All you need to do is enter data in the blue cells--the black cells are automatically calculated for you.</t>
  </si>
  <si>
    <t>About Our Support of Mac vs. Windows</t>
  </si>
  <si>
    <t>License Agreement</t>
  </si>
  <si>
    <t>Social Media Specialists</t>
  </si>
  <si>
    <t>SEO Specialist</t>
  </si>
  <si>
    <r>
      <t xml:space="preserve">For more in-depth help and assistance, click on the "Business Plan Financials Help" menu in the toolbar. The help files contain extensive information about each worksheet, along with a "Frequently Asked Questions" (FAQ).
To get started, </t>
    </r>
    <r>
      <rPr>
        <b/>
        <sz val="10"/>
        <rFont val="Arial"/>
        <family val="2"/>
      </rPr>
      <t>click on the right-pointing arrow in the Planning Shop toolbar</t>
    </r>
    <r>
      <rPr>
        <sz val="10"/>
        <rFont val="Arial"/>
        <family val="2"/>
      </rPr>
      <t xml:space="preserve"> to reach the "Setup and Assumptions" worksheet, where you'll enter some basic information about your business.</t>
    </r>
  </si>
  <si>
    <t>Version 2.7
Copyright © 2003-2012 Planning Shop</t>
  </si>
  <si>
    <t>For more in-depth help and assistance, refer to the Business Plan Financials Help" PDF file in your PlanningShop folder.  The document contains step-by-step instructions and includes a "Frequently Asked Questions" section.
To get started, find the Excel worksheet listing (each worksheet is listed on a tab) along the bottom of the Excel window. Click on the "Setup"  tab to reach the "Setup and Assumptions" worksheet, where you'll enter some basic information about your business.</t>
  </si>
  <si>
    <t>Moving your Business Plan Financials workbook between Mac and Windows</t>
  </si>
  <si>
    <t>About Business Plan Financials</t>
  </si>
  <si>
    <t>Business Plan Financials</t>
  </si>
  <si>
    <t>._x0001_</t>
  </si>
  <si>
    <t>Welcome to the Mac Version of Business Plan Financials</t>
  </si>
  <si>
    <t>Month Purchased</t>
  </si>
  <si>
    <t>Year Purchased</t>
  </si>
  <si>
    <t>Item#</t>
  </si>
  <si>
    <t>Category</t>
  </si>
  <si>
    <t>Item Name</t>
  </si>
  <si>
    <t>Purch Value</t>
  </si>
  <si>
    <t>Salvage Value</t>
  </si>
  <si>
    <t>Yrs of Service</t>
  </si>
  <si>
    <t>Mos of Service</t>
  </si>
  <si>
    <t>Purchase Month</t>
  </si>
  <si>
    <t>End Month</t>
  </si>
  <si>
    <t>End Date</t>
  </si>
  <si>
    <t>Reminder: All purchases must be on or after your business start date of:</t>
  </si>
  <si>
    <t>Reminder: All invesments &amp; loans must be on or after your business start date of:</t>
  </si>
  <si>
    <t>CONFIG WORKSHEET</t>
  </si>
  <si>
    <t>Depn Amt montly</t>
  </si>
  <si>
    <t>Loan #</t>
  </si>
  <si>
    <t>Name of Loan Source</t>
  </si>
  <si>
    <t>End Pay Month</t>
  </si>
  <si>
    <t>Begin Pay Month</t>
  </si>
  <si>
    <t>Inv #</t>
  </si>
  <si>
    <t>Name of Invest Source</t>
  </si>
  <si>
    <t>Start Year</t>
  </si>
  <si>
    <t>Infusion Month</t>
  </si>
  <si>
    <t>Pmt Amt (P+I)</t>
  </si>
  <si>
    <t>Loan - Interest Portion of Loan Payments</t>
  </si>
  <si>
    <t>Principle Paid</t>
  </si>
  <si>
    <t>TOTAL NON-DEPRECIABLE CAPITAL ASSETS</t>
  </si>
  <si>
    <t>Investment Source Name</t>
  </si>
  <si>
    <t>Loan Source Name</t>
  </si>
  <si>
    <t>Item Name (change name here)</t>
  </si>
  <si>
    <t>O/S Type</t>
  </si>
  <si>
    <t>Loan Payback Schedule (Principle + Interest)</t>
  </si>
  <si>
    <t># Salaried Employees</t>
  </si>
  <si>
    <t>Part-Time / Hourly Employees</t>
  </si>
  <si>
    <t># Part-Time Employees</t>
  </si>
  <si>
    <t>Avg Hourly Rate</t>
  </si>
  <si>
    <t># Full Time Employees</t>
  </si>
  <si>
    <r>
      <t xml:space="preserve">Approximately how much do you expect to spend </t>
    </r>
    <r>
      <rPr>
        <b/>
        <sz val="10"/>
        <rFont val="Arial"/>
        <family val="2"/>
      </rPr>
      <t>per year</t>
    </r>
    <r>
      <rPr>
        <sz val="10"/>
        <rFont val="Arial"/>
        <family val="2"/>
      </rPr>
      <t xml:space="preserve"> on benefits for </t>
    </r>
    <r>
      <rPr>
        <b/>
        <sz val="10"/>
        <rFont val="Arial"/>
        <family val="2"/>
      </rPr>
      <t xml:space="preserve">each SALARIED/FULL TIME </t>
    </r>
    <r>
      <rPr>
        <sz val="10"/>
        <rFont val="Arial"/>
        <family val="2"/>
      </rPr>
      <t>employee (medical insurance, etc.)?</t>
    </r>
  </si>
  <si>
    <t>Avg. Hours per Hourly Employee</t>
  </si>
  <si>
    <t>Calculated Wages Per Hourly Employee</t>
  </si>
  <si>
    <r>
      <t xml:space="preserve">Approximately how much do you expect to spend </t>
    </r>
    <r>
      <rPr>
        <b/>
        <sz val="10"/>
        <rFont val="Arial"/>
        <family val="2"/>
      </rPr>
      <t>per year</t>
    </r>
    <r>
      <rPr>
        <sz val="10"/>
        <rFont val="Arial"/>
        <family val="2"/>
      </rPr>
      <t xml:space="preserve"> on benefits for </t>
    </r>
    <r>
      <rPr>
        <b/>
        <sz val="10"/>
        <rFont val="Arial"/>
        <family val="2"/>
      </rPr>
      <t xml:space="preserve">each HOURLY/PART-TIME </t>
    </r>
    <r>
      <rPr>
        <sz val="10"/>
        <rFont val="Arial"/>
        <family val="2"/>
      </rPr>
      <t>employee (medical insurance, etc.)?</t>
    </r>
  </si>
  <si>
    <t>If you plan to increase wages (both salaried &amp; hourly) on an annual basis, how much to you plan to increase them by?</t>
  </si>
  <si>
    <t xml:space="preserve">
1. From the Windows Ribbon, Select the circular "Windows" button in the upper left.
2. From the drop-down menu that appears, press the Excel Options button in the lower right.</t>
  </si>
  <si>
    <t>2.  Select Options, in the lower left corner.</t>
  </si>
  <si>
    <t>3. Select Trust Center from the Lower Left.
4. Click the "Trust Center Settings…" button in the lower right</t>
  </si>
  <si>
    <t>5. Select "Macros Settings" from the left side menu
6. Select the "Disable all macros except digitally signed macros" radio button.
7. Click "OK" twice</t>
  </si>
  <si>
    <t xml:space="preserve">
3. From the "Excel Options" pop-up, select Trust Center on the left side.
4. Select Trust Center Settings…. In the lower right.</t>
  </si>
  <si>
    <t xml:space="preserve">
5. In the "Trust Center" pop-up, select "Macro Settings" on the left side.
6. Then, select the Disable all macros except digitally signed macros.  (This works because the Planning Shop signs all its workbooks with digital certificates.)
7. Press OK twice.</t>
  </si>
  <si>
    <t>Excel 2007 on Windows - Enabling Macros</t>
  </si>
  <si>
    <t>To-Do List</t>
  </si>
  <si>
    <t>Changing this changes ALL months on CapEX and CapInvest to new value, even ieach row's purchase date istill remains in the future.  This is the same behavior as in 2.5, but might want to correct it.</t>
  </si>
  <si>
    <t>Changing the Year Titles on SaleProj and all other worksheets, for fiscal years that straddle two calendar years (example: Year 1:  2012-2013</t>
  </si>
  <si>
    <t>Adding a Worksheet to do revolving credit calculations.  See http://www.vertex42.com/Files/download/line-of-credit.html for a cool line of credit worksheet (it's complicated)</t>
  </si>
  <si>
    <t>Making a "Demo" version of this workbook, with watermark, 1 loan, 1 product line, 1 investment</t>
  </si>
  <si>
    <t>Cleaning up all the dates, lists of months, etc. on the config worksheet</t>
  </si>
  <si>
    <t>Adding "Reset_XXX" subroutines for ALL the worksheets</t>
  </si>
  <si>
    <t>Check PrintAreas, footers, headers for New DepnSchedule and New LoanPaymentSchedule</t>
  </si>
  <si>
    <r>
      <rPr>
        <b/>
        <i/>
        <sz val="10"/>
        <rFont val="Arial"/>
        <family val="2"/>
      </rPr>
      <t>Thank you for trying out Business Plan Financials from Planning Shop. These worksheets will help you develop clear, compelling financial projections for your business. 
If you are unfamiliar with the business planning process, we encourage you to refer to our book, The Successful Business Plan: Secrets &amp; Strategies, by Rhonda Abrams, for comprehensive, step-by-step guidance. It is available through our website, www.PlanningShop.com.</t>
    </r>
    <r>
      <rPr>
        <sz val="10"/>
        <rFont val="Arial"/>
        <family val="2"/>
      </rPr>
      <t xml:space="preserve">
Note that this demo copy of Business Plan Financials is deliberately feature-limited.  We restrict you to just one product, one capital investment, one loan and 5 capital expenditures.  If you purchase the Business Plan Financials, you get access to up to 10 products,  60 capital expenditures, 15 capital investments, and 20 loans.  Also, the watermark that appears and prints on each page willbe removed.
To use the Business Plan Financials workbook, first go to the Planning Shop tab of the Excel Ribbon.</t>
    </r>
  </si>
  <si>
    <t>Your Company Name</t>
  </si>
  <si>
    <r>
      <rPr>
        <b/>
        <i/>
        <sz val="10"/>
        <rFont val="Arial"/>
        <family val="2"/>
      </rPr>
      <t>Thank you for purchasing  Planning Shop's Business Plan Financials. These worksheets will help you develop clear, compelling financial projections for your business. If you are unfamiliar with the business planning process, we encourage you to refer to our book, The Successful Business Plan: Secrets &amp; Strategies, by Rhonda Abrams, for comprehensive, step-by-step guidance. It is available through our website, www.PlanningShop.com.</t>
    </r>
    <r>
      <rPr>
        <sz val="10"/>
        <rFont val="Arial"/>
        <family val="2"/>
      </rPr>
      <t xml:space="preserve">
First, a few tips to get you started:
You may start directly editing this file.  If you later decide to start over and need a fresh copy of this file, find the blank "ORIGINAL_PlanningShop_BusinessPlanFinancialsMac(2.7)" file in your PlanningShop directory.   Make a copy of this file (just in case you might need to start over yet again), and then start editing the copy.  
You installed the Mac version of the Business Plan Financials product, which does not have the Planning Shop tab available in the Excel Ribbon (unlike the Windows version). Instead, to navigate between worksheets and charts, use the Excel worksheet tabs along the bottom edge of the Excel window. 
</t>
    </r>
  </si>
  <si>
    <t>Version 2.7 
Copyright © 2003-2012  Planning Shop</t>
  </si>
  <si>
    <t>Welcome to Business Plan Financials!</t>
  </si>
  <si>
    <r>
      <t xml:space="preserve">2. A "Security Alert - Macros &amp; Active X" window should appear. 
3. Select the "Enable this content" radio button
4. Click the "OK" button.  
Your workbook should be ready to use now.
</t>
    </r>
    <r>
      <rPr>
        <b/>
        <sz val="10"/>
        <color indexed="10"/>
        <rFont val="Arial"/>
        <family val="2"/>
      </rPr>
      <t xml:space="preserve"> If you do not see the "Security Warning" along the top of this page, scroll down for more detailed instructions, under "Excel 2007 on Windows - Enabling Macros"</t>
    </r>
  </si>
  <si>
    <r>
      <rPr>
        <b/>
        <u/>
        <sz val="10"/>
        <rFont val="Arial"/>
        <family val="2"/>
      </rPr>
      <t>HOW TO FILL IN THE WORKSHEETS</t>
    </r>
    <r>
      <rPr>
        <sz val="10"/>
        <rFont val="Arial"/>
        <family val="2"/>
      </rPr>
      <t xml:space="preserve">
Each worksheet is composed of "cells" containing either black text or blue text. All you need to do is enter data in the blue cells--the black cells are automatically calculated for you.</t>
    </r>
  </si>
  <si>
    <t>Jan</t>
  </si>
  <si>
    <t xml:space="preserve">
In  Excel 2011 for Mac, there is no PlanningShop tab on the Excel Ribbon (Microsoft does not allow it).  
Instead, to navigate between worksheets and charts, use the Excel worksheet tabs along the bottom edge of the Excel window. </t>
  </si>
  <si>
    <t>FOR MORE HELP
For more in-depth help and assistance, click on the "Business Plan Financials Help" menu in the toolbar. The help files contain extensive information about each worksheet, along with a "Frequently Asked Questions" (FAQ).
To get started, click on the right-pointing arrow in the PlanningShop toolbar to reach the "Setup and Assumptions" worksheet, where you'll enter some basic information about your business.</t>
  </si>
  <si>
    <t>PlanningShop</t>
  </si>
  <si>
    <t>PlanningShop supports Business Plan Financials on the following platforms:</t>
  </si>
  <si>
    <t>Both the Mac and Windows versions of PlanningShop's Business Plan Financials product will produce high quality, detailed financial information for your business plan.  However, there are some slight differences between the functionality in Mac and Windows.  These differences don't affect the data in your business plan, but they do affect the user-friendliness of the Business Plan Financials workbook.
We did our very best to make the Windows and Mac versions as similar as possible.  However, Microsoft does not support customization of the Excel toolbar on Mac.  Therefore, while we made every effort to preserve as much functionality as possible on the Mac,  there were a few things we were not able to do:</t>
  </si>
  <si>
    <t>1) There is no PlanningShop Toolbar in the Business Plan Financials for Mac.  Instead, you will need to navigate between worksheets and charts using the Excel worksheet tabs (along the bottom edge of the workbook).</t>
  </si>
  <si>
    <t xml:space="preserve">LICENSE AGREEMENT FOR PLANNINGSHOP’S BUSINESS PLAN FINANCIALS
This License Agreement is a legal agreement between you (the product purchaser/user) and  PlanningShop for the Business Plan Financials product (“Software”) that  accompanies this Agreement, including all associated documentation and packaging. By  installing and/or using the Software, you accept the terms of this Agreement.
PRODUCT LICENSE
The Software is protected by intellectual property laws and treaties. It is owned by  PlanningShop and licensed to you for your use (not sold). You acknowledge that PlanningShop has conferred to you NO title or ownership of the Software or any of its  constituent parts. Re-distribution of the Software or any of constituent its parts,  whether in an original or modified form, is strictly forbidden.
1. General License. You may install one copy of the Software on a single computing  device for use by a single user. Additional users, whether using the same computing  device or a separate device, must purchase additional licenses. Multi-user licenses are  available from PlanningShop. A second copy of the Software may be stored on a  separate device for the sole purpose of backing up the original copy. You may not copy,  distribute, or resell the Software.
2. Unauthorized Use. You may not modify, disassemble, or reverse engineer the Software  or its code for any form of distribution. The Software, its content, design and  programming are copyrighted by PlanningShop.
3. WARRANTY. THIS SOFTWARE IS PROVIDED AS IS. PLANNINGSHOP AND ITS AFFILIATED  PARTIES MAKE NO CLAIMS, PROMISES OR GUARANTEES ABOUT THE ACCURACY, COMPLETENESS, OR  ADEQUACY OF THE SOFTWARE FOR ANY PURPOPSE AND EXPRESSLY DISCLAIMS LIABILITY FOR ERRORS,  OMISSIONS, FAILURES, OR DEFECTS. NO WARRANTY OF ANY KIND, IMPLIED, EXPRESS OR STATUTORY,  INCLUDING BUT NOT LIMITED TO THE WARRANTIES OF NON-INFRINGEMENT OF THIRD PARTY RIGHTS,  TITLE, MERCHANTABILITY, FITNESS FOR A PARTICULAR PURPOSE AND FREEDOM FROM COMPUTER  VIRUS, IS GIVEN IN CONJUNCTION WITH THE SOFTWARE.
</t>
  </si>
  <si>
    <t>4. DAMAGES. IN NO EVENT WILL PLANNINGSHOP BE LIABLE FOR ANY DAMAGES, INCLUDING  WITHOUT LIMITATION DIRECT OR INDIRECT, SPECIAL, INCIDENTAL, OR CONSEQUENTIAL DAMAGES,  LOSSES OR EXPENSES ARISING IN CONNECTION WITH THIS SOFTWARE OR USE THEREOF OR INABILITY  TO USE BY ANY PARTY, OR IN CONNECTION WITH ANY FAILURE OF PERFORMANCE, ERROR, OMISSION,  DEFECT, OR COMPUTER VIRUS EVEN IF THE PLANNINGSHOP, OR AFFILIATED PARTIES, ARE ADVISED  OF THE POSSIBILITY OF SUCH DAMAGES, LOSSES OR EXPENSES.
5. Governing Law. This Agreement shall be treated as though it were executed and  performed in Palo Alto, California, and shall be governed by and construed in accordance  with the laws of the State of California, USA (without regard to conflict of law  principles). All actions shall be subject to the limitations set forth in Section 3 and  Section 4. The language in this Agreement shall be interpreted as in accordance with its  fair meaning and not strictly for or against either party. All legal proceedings arising  out of or in connection with this Agreement shall be brought solely in Palo Alto,  California. You expressly submit to the exclusive jurisdiction of said courts and  consent to extraterritorial service of process. Should any part of this Agreement be  held invalid or unenforceable, that portion shall be construed consistent with  applicable law and the remaining portions shall remain in full force and effect.
6. Contact. Should you have any questions concerning this agreement, or if you desire to  contact PlanningShop for any reason, you may do so at: PlanningShop, 555  Bryant Street #180, Palo Alto, California, USA, 94301.</t>
  </si>
  <si>
    <t>Payroll Taxes (across all employees)</t>
  </si>
  <si>
    <r>
      <t xml:space="preserve">Thank you for purchasing Business Plan Financials from PlanningShop. These worksheets will help you develop clear, compelling financial projections for your business. If you are unfamiliar with the business planning process, we encourage you to refer to our book, </t>
    </r>
    <r>
      <rPr>
        <i/>
        <sz val="10"/>
        <rFont val="Arial"/>
        <family val="2"/>
      </rPr>
      <t>Successful Business Plan: Secrets &amp; Strategies</t>
    </r>
    <r>
      <rPr>
        <sz val="10"/>
        <rFont val="Arial"/>
        <family val="2"/>
      </rPr>
      <t xml:space="preserve">, by Rhonda Abrams, for comprehensive, step-by-step guidance. It is available through our website, www.PlanningShop.com.
First, a few tips to get you started:
SAVING A BLANK WORKBOOK, TO ALLOW FOR RECOVERY FROM MISTAKES
You may start directly editing this file.  If you later decide to start over and need a fresh copy of this file, find the blank "ORIG_PlanningShop_BizPlanFin(2.8)" file in your PlanningShop directory.   Make a copy of this file (just in case you might need to start over yet again), and then start editing the copy.
NAVIGATING THE WORKSHEETS 
You installed the Windows version of Business Plan Financials.  The Excel Ribbon now contains a "PlanningShop" tab, that contains controls to let you navigate between worksheets.  The PlanningShop Ribbon looks slightly different in Excel 2007, Excel 2010, Excel 2013, but the functionality is the same. </t>
    </r>
  </si>
  <si>
    <t>Excel 2007 for Windows:</t>
  </si>
  <si>
    <t>Excel 2010 for Windows:</t>
  </si>
  <si>
    <t>Excel 2013 for Windows:</t>
  </si>
  <si>
    <t>Version 2.8
Copyright © 2003-2014 PlanningShop</t>
  </si>
  <si>
    <t>Benefits (across all employees)</t>
  </si>
  <si>
    <r>
      <rPr>
        <b/>
        <u/>
        <sz val="12"/>
        <rFont val="Arial"/>
        <family val="2"/>
      </rPr>
      <t>Excel 2010 for Mac:</t>
    </r>
    <r>
      <rPr>
        <sz val="10"/>
        <rFont val="Arial"/>
        <family val="2"/>
      </rPr>
      <t xml:space="preserve">
1. A pop-up window appears.  Select "Enable Macros".
2. Your workbook should now be ready to use.</t>
    </r>
  </si>
  <si>
    <r>
      <rPr>
        <b/>
        <u/>
        <sz val="12"/>
        <rFont val="Arial"/>
        <family val="2"/>
      </rPr>
      <t>Excel 2008 for Mac:</t>
    </r>
    <r>
      <rPr>
        <b/>
        <sz val="10"/>
        <rFont val="Arial"/>
        <family val="2"/>
      </rPr>
      <t xml:space="preserve">
</t>
    </r>
    <r>
      <rPr>
        <sz val="10"/>
        <rFont val="Arial"/>
        <family val="2"/>
      </rPr>
      <t>Excel 2008 for Mac does not support Macros or Visual Basic, so there is no way to enable the macros.  Please obtain a Mac 2008-only version of Business Plan Financials from PlanningShop.</t>
    </r>
  </si>
  <si>
    <r>
      <rPr>
        <b/>
        <u/>
        <sz val="12"/>
        <rFont val="Arial"/>
        <family val="2"/>
      </rPr>
      <t xml:space="preserve">Excel 2010 for Windows: </t>
    </r>
    <r>
      <rPr>
        <b/>
        <sz val="10"/>
        <rFont val="Arial"/>
        <family val="2"/>
      </rPr>
      <t xml:space="preserve">
</t>
    </r>
    <r>
      <rPr>
        <sz val="10"/>
        <rFont val="Arial"/>
        <family val="2"/>
      </rPr>
      <t>To enable macros:
1. Click the "Enable Content" button in the Security Warning that appears at the top of this page.</t>
    </r>
  </si>
  <si>
    <r>
      <rPr>
        <b/>
        <u/>
        <sz val="12"/>
        <rFont val="Arial"/>
        <family val="2"/>
      </rPr>
      <t xml:space="preserve">Excel 2013 for Windows: </t>
    </r>
    <r>
      <rPr>
        <b/>
        <sz val="10"/>
        <rFont val="Arial"/>
        <family val="2"/>
      </rPr>
      <t xml:space="preserve">
</t>
    </r>
    <r>
      <rPr>
        <sz val="10"/>
        <rFont val="Arial"/>
        <family val="2"/>
      </rPr>
      <t>To enable macros:
1. Click the "Enable Content" button in the Security Warning that appears at the top of this page.</t>
    </r>
  </si>
  <si>
    <t>Excel 2010 and Excel 2013 on Windows - Enabling Macros</t>
  </si>
  <si>
    <r>
      <rPr>
        <i/>
        <sz val="10"/>
        <rFont val="Arial"/>
        <family val="2"/>
      </rPr>
      <t>Note: The procedure is exactly the same for Excel 2010 and Excel 2013, even though the Excel 2013 has a slightly different look than these screenshots.</t>
    </r>
    <r>
      <rPr>
        <sz val="10"/>
        <rFont val="Arial"/>
        <family val="2"/>
      </rPr>
      <t xml:space="preserve">
1. In the upper left corner of the Excel Ribbon, press the "File" tab.</t>
    </r>
  </si>
  <si>
    <t>If you do not see the "Security Warning" along the top of this page, scroll down for more detailed instructions, under
"Excel 2010 and Excel 2013 on Windows - Enabling Macros"</t>
  </si>
  <si>
    <t>If you do not see the "Security Warning" along the top of this page, scroll down for more detailed instructions, under
"Excel 2010 &amp; Excel 2013 on Windows - Enabling Macros"</t>
  </si>
  <si>
    <r>
      <rPr>
        <b/>
        <u/>
        <sz val="12"/>
        <rFont val="Arial"/>
        <family val="2"/>
      </rPr>
      <t>Excel 2007 for Windows</t>
    </r>
    <r>
      <rPr>
        <b/>
        <sz val="12"/>
        <rFont val="Arial"/>
        <family val="2"/>
      </rPr>
      <t xml:space="preserve">: </t>
    </r>
    <r>
      <rPr>
        <b/>
        <sz val="10"/>
        <rFont val="Arial"/>
        <family val="2"/>
      </rPr>
      <t xml:space="preserve">
</t>
    </r>
    <r>
      <rPr>
        <sz val="10"/>
        <rFont val="Arial"/>
        <family val="2"/>
      </rPr>
      <t xml:space="preserve">To enable macros: 
1. Click the "Options" button in the Security Warning that appears at the top of this page. </t>
    </r>
  </si>
  <si>
    <t>1. Microsoft Windows 8 with Microsoft Excel 2013</t>
  </si>
  <si>
    <t>2. Microsoft Windows 7 with Microsoft Excel 2010</t>
  </si>
  <si>
    <t>3. Microsoft Windows 7 with Microsoft Excel 2007</t>
  </si>
  <si>
    <t>4. Microsoft Windows Vista with Microsoft Excel 2007</t>
  </si>
  <si>
    <t>If you use Windows (#1 - #3 above), then you need to install PlanningShop_BizPlanFin(2.8).exe.</t>
  </si>
  <si>
    <t>If you use Mac (#4 above), you need to install PlanningShop_BizPlanFinMac(2.8).dmg</t>
  </si>
  <si>
    <t>5.  Mac OS X Lion (10.7) with Microsoft Excel 2011</t>
  </si>
  <si>
    <t>2) Business Plan Financials Help is not available directly from Excel.  Instead, you should open the BizPlanFin_Help(2.7).PDF file that was copied to your Mac alongside the PlanningShop_BizPlanFinMac(2.8).XLS or PlanningShop_BizPlanFinMac(2.8).XLSM file.</t>
  </si>
  <si>
    <t>We advise you to completely edit your Business Plan Financials workbook on either Mac or Windows, and to not switch between the two platforms.  If you switch between platforms, you may find that the Planning Shop toolbar, menus, online help, and macros permanently disappear.</t>
  </si>
  <si>
    <t>Version 2.8</t>
  </si>
  <si>
    <t>Copyright 2003-2014  PlanningShop.  All rights reserved.</t>
  </si>
  <si>
    <t xml:space="preserve">Avg Salary per employee </t>
  </si>
  <si>
    <t>Wages</t>
  </si>
</sst>
</file>

<file path=xl/styles.xml><?xml version="1.0" encoding="utf-8"?>
<styleSheet xmlns="http://schemas.openxmlformats.org/spreadsheetml/2006/main">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0.0"/>
    <numFmt numFmtId="166" formatCode="&quot;$&quot;#,##0"/>
    <numFmt numFmtId="167" formatCode="&quot;$&quot;#,##0.000"/>
    <numFmt numFmtId="168" formatCode="&quot;$&quot;#,##0.00000"/>
    <numFmt numFmtId="169" formatCode="#\ ???/???"/>
    <numFmt numFmtId="170" formatCode="[$-409]mmm\-yy;@"/>
    <numFmt numFmtId="171" formatCode="mmm"/>
    <numFmt numFmtId="172" formatCode="mm"/>
    <numFmt numFmtId="173" formatCode="_(* #,##0_);_(* \(#,##0\);_(* &quot;-&quot;??_);_(@_)"/>
    <numFmt numFmtId="174" formatCode="_(&quot;$&quot;* #,##0_);_(&quot;$&quot;* \(#,##0\);_(&quot;$&quot;* &quot;-&quot;??_);_(@_)"/>
    <numFmt numFmtId="175" formatCode="[$-409]mmmm\-yyyy;@"/>
    <numFmt numFmtId="176" formatCode="0_);\(0\)"/>
    <numFmt numFmtId="177" formatCode="_(* #,##0.00_);_(* \(#,##0.00\);_(* &quot;-&quot;_);_(@_)"/>
  </numFmts>
  <fonts count="51">
    <font>
      <sz val="10"/>
      <name val="Arial"/>
    </font>
    <font>
      <sz val="12"/>
      <name val="Arial"/>
      <family val="2"/>
    </font>
    <font>
      <sz val="12"/>
      <color indexed="9"/>
      <name val="Arial"/>
      <family val="2"/>
    </font>
    <font>
      <sz val="8"/>
      <name val="Arial"/>
      <family val="2"/>
    </font>
    <font>
      <b/>
      <sz val="10"/>
      <color indexed="12"/>
      <name val="Arial"/>
      <family val="2"/>
    </font>
    <font>
      <sz val="10"/>
      <name val="Arial"/>
      <family val="2"/>
    </font>
    <font>
      <b/>
      <sz val="10"/>
      <name val="Arial"/>
      <family val="2"/>
    </font>
    <font>
      <b/>
      <sz val="10"/>
      <color indexed="9"/>
      <name val="Arial"/>
      <family val="2"/>
    </font>
    <font>
      <sz val="10"/>
      <color indexed="12"/>
      <name val="Arial"/>
      <family val="2"/>
    </font>
    <font>
      <b/>
      <sz val="12"/>
      <color indexed="9"/>
      <name val="Arial"/>
      <family val="2"/>
    </font>
    <font>
      <sz val="10"/>
      <name val="Arial"/>
      <family val="2"/>
    </font>
    <font>
      <sz val="10"/>
      <name val="Arial"/>
      <family val="2"/>
    </font>
    <font>
      <b/>
      <sz val="10"/>
      <name val="Arial"/>
      <family val="2"/>
    </font>
    <font>
      <sz val="10"/>
      <color indexed="12"/>
      <name val="Arial"/>
      <family val="2"/>
    </font>
    <font>
      <b/>
      <sz val="8"/>
      <color indexed="81"/>
      <name val="Tahoma"/>
      <family val="2"/>
    </font>
    <font>
      <b/>
      <sz val="10"/>
      <color indexed="10"/>
      <name val="Arial"/>
      <family val="2"/>
    </font>
    <font>
      <sz val="10"/>
      <color indexed="8"/>
      <name val="Arial"/>
      <family val="2"/>
    </font>
    <font>
      <b/>
      <sz val="10"/>
      <color indexed="8"/>
      <name val="Arial"/>
      <family val="2"/>
    </font>
    <font>
      <b/>
      <i/>
      <sz val="10"/>
      <name val="Arial"/>
      <family val="2"/>
    </font>
    <font>
      <b/>
      <i/>
      <sz val="8"/>
      <color indexed="81"/>
      <name val="Tahoma"/>
      <family val="2"/>
    </font>
    <font>
      <sz val="8"/>
      <color indexed="81"/>
      <name val="Tahoma"/>
      <family val="2"/>
    </font>
    <font>
      <b/>
      <sz val="12"/>
      <color indexed="10"/>
      <name val="Tahoma"/>
      <family val="2"/>
    </font>
    <font>
      <sz val="10"/>
      <color indexed="8"/>
      <name val="Arial"/>
      <family val="2"/>
    </font>
    <font>
      <b/>
      <sz val="8"/>
      <color indexed="10"/>
      <name val="Tahoma"/>
      <family val="2"/>
    </font>
    <font>
      <sz val="10"/>
      <color indexed="22"/>
      <name val="Arial"/>
      <family val="2"/>
    </font>
    <font>
      <i/>
      <sz val="10"/>
      <name val="Arial"/>
      <family val="2"/>
    </font>
    <font>
      <b/>
      <sz val="10"/>
      <color indexed="8"/>
      <name val="Arial"/>
      <family val="2"/>
    </font>
    <font>
      <sz val="10"/>
      <color indexed="55"/>
      <name val="Arial"/>
      <family val="2"/>
    </font>
    <font>
      <sz val="8"/>
      <color indexed="63"/>
      <name val="Verdana"/>
      <family val="2"/>
    </font>
    <font>
      <b/>
      <sz val="12"/>
      <color indexed="9"/>
      <name val="Arial"/>
      <family val="2"/>
    </font>
    <font>
      <b/>
      <u/>
      <sz val="10"/>
      <name val="Arial"/>
      <family val="2"/>
    </font>
    <font>
      <sz val="10"/>
      <name val="Arial"/>
      <family val="2"/>
    </font>
    <font>
      <b/>
      <sz val="8"/>
      <color indexed="63"/>
      <name val="Verdana"/>
      <family val="2"/>
    </font>
    <font>
      <sz val="9"/>
      <name val="Arial"/>
      <family val="2"/>
    </font>
    <font>
      <i/>
      <sz val="8"/>
      <color indexed="81"/>
      <name val="Tahoma"/>
      <family val="2"/>
    </font>
    <font>
      <b/>
      <i/>
      <sz val="12"/>
      <name val="Arial"/>
      <family val="2"/>
    </font>
    <font>
      <b/>
      <sz val="9"/>
      <color indexed="81"/>
      <name val="Tahoma"/>
      <family val="2"/>
    </font>
    <font>
      <sz val="9"/>
      <color indexed="81"/>
      <name val="Tahoma"/>
      <family val="2"/>
    </font>
    <font>
      <sz val="10"/>
      <name val="Arial"/>
      <family val="2"/>
    </font>
    <font>
      <sz val="20"/>
      <name val="Arial"/>
      <family val="2"/>
    </font>
    <font>
      <b/>
      <sz val="12"/>
      <name val="Arial"/>
      <family val="2"/>
    </font>
    <font>
      <b/>
      <u/>
      <sz val="12"/>
      <name val="Arial"/>
      <family val="2"/>
    </font>
    <font>
      <u/>
      <sz val="10"/>
      <color theme="10"/>
      <name val="Arial"/>
      <family val="2"/>
    </font>
    <font>
      <b/>
      <sz val="9"/>
      <color rgb="FF3333FF"/>
      <name val="Arial"/>
      <family val="2"/>
    </font>
    <font>
      <sz val="12"/>
      <color theme="0" tint="-0.34998626667073579"/>
      <name val="Arial"/>
      <family val="2"/>
    </font>
    <font>
      <sz val="10"/>
      <color theme="0" tint="-0.34998626667073579"/>
      <name val="Arial"/>
      <family val="2"/>
    </font>
    <font>
      <sz val="9"/>
      <color rgb="FF3333FF"/>
      <name val="Arial"/>
      <family val="2"/>
    </font>
    <font>
      <sz val="10"/>
      <color rgb="FF3333FF"/>
      <name val="Arial"/>
      <family val="2"/>
    </font>
    <font>
      <sz val="10"/>
      <name val="Arial"/>
      <family val="2"/>
    </font>
    <font>
      <sz val="10"/>
      <color rgb="FFFF0000"/>
      <name val="Arial"/>
      <family val="2"/>
    </font>
    <font>
      <b/>
      <sz val="10"/>
      <color rgb="FFFF0000"/>
      <name val="Arial"/>
      <family val="2"/>
    </font>
  </fonts>
  <fills count="12">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10"/>
        <bgColor indexed="64"/>
      </patternFill>
    </fill>
    <fill>
      <patternFill patternType="solid">
        <fgColor theme="1"/>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s>
  <borders count="99">
    <border>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diagonalDown="1">
      <left style="medium">
        <color indexed="64"/>
      </left>
      <right style="medium">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diagonalUp="1">
      <left style="medium">
        <color indexed="64"/>
      </left>
      <right style="medium">
        <color indexed="64"/>
      </right>
      <top style="thin">
        <color indexed="64"/>
      </top>
      <bottom style="thin">
        <color indexed="64"/>
      </bottom>
      <diagonal style="thin">
        <color indexed="64"/>
      </diagonal>
    </border>
    <border>
      <left/>
      <right/>
      <top/>
      <bottom style="double">
        <color indexed="64"/>
      </bottom>
      <diagonal/>
    </border>
    <border>
      <left/>
      <right/>
      <top style="thin">
        <color indexed="64"/>
      </top>
      <bottom/>
      <diagonal/>
    </border>
    <border>
      <left style="medium">
        <color indexed="64"/>
      </left>
      <right style="medium">
        <color indexed="8"/>
      </right>
      <top/>
      <bottom/>
      <diagonal/>
    </border>
    <border>
      <left/>
      <right style="medium">
        <color indexed="8"/>
      </right>
      <top/>
      <bottom/>
      <diagonal/>
    </border>
    <border>
      <left style="thin">
        <color indexed="64"/>
      </left>
      <right style="medium">
        <color indexed="8"/>
      </right>
      <top/>
      <bottom/>
      <diagonal/>
    </border>
    <border>
      <left style="thin">
        <color indexed="64"/>
      </left>
      <right style="thin">
        <color indexed="64"/>
      </right>
      <top style="thin">
        <color indexed="64"/>
      </top>
      <bottom style="medium">
        <color indexed="8"/>
      </bottom>
      <diagonal/>
    </border>
    <border>
      <left style="medium">
        <color indexed="64"/>
      </left>
      <right style="thin">
        <color indexed="64"/>
      </right>
      <top/>
      <bottom style="medium">
        <color indexed="8"/>
      </bottom>
      <diagonal/>
    </border>
    <border>
      <left style="thin">
        <color indexed="64"/>
      </left>
      <right style="thin">
        <color indexed="64"/>
      </right>
      <top/>
      <bottom style="medium">
        <color indexed="8"/>
      </bottom>
      <diagonal/>
    </border>
    <border>
      <left style="thin">
        <color indexed="64"/>
      </left>
      <right/>
      <top/>
      <bottom style="medium">
        <color indexed="8"/>
      </bottom>
      <diagonal/>
    </border>
    <border>
      <left style="medium">
        <color indexed="64"/>
      </left>
      <right style="medium">
        <color indexed="64"/>
      </right>
      <top/>
      <bottom style="medium">
        <color indexed="8"/>
      </bottom>
      <diagonal/>
    </border>
    <border>
      <left style="medium">
        <color indexed="8"/>
      </left>
      <right style="thin">
        <color indexed="64"/>
      </right>
      <top style="medium">
        <color indexed="8"/>
      </top>
      <bottom style="medium">
        <color indexed="8"/>
      </bottom>
      <diagonal/>
    </border>
    <border>
      <left style="thin">
        <color indexed="64"/>
      </left>
      <right style="thin">
        <color indexed="64"/>
      </right>
      <top style="medium">
        <color indexed="8"/>
      </top>
      <bottom style="medium">
        <color indexed="8"/>
      </bottom>
      <diagonal/>
    </border>
    <border>
      <left style="thin">
        <color indexed="64"/>
      </left>
      <right style="medium">
        <color indexed="64"/>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8"/>
      </top>
      <bottom/>
      <diagonal/>
    </border>
    <border>
      <left style="medium">
        <color indexed="8"/>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diagonalDown="1">
      <left/>
      <right style="medium">
        <color indexed="64"/>
      </right>
      <top style="thin">
        <color indexed="64"/>
      </top>
      <bottom style="thin">
        <color indexed="64"/>
      </bottom>
      <diagonal style="thin">
        <color indexed="64"/>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diagonalUp="1" diagonalDown="1">
      <left/>
      <right/>
      <top/>
      <bottom/>
      <diagonal style="thin">
        <color indexed="64"/>
      </diagonal>
    </border>
    <border>
      <left/>
      <right style="thin">
        <color indexed="64"/>
      </right>
      <top/>
      <bottom style="medium">
        <color indexed="8"/>
      </bottom>
      <diagonal/>
    </border>
    <border>
      <left style="thin">
        <color indexed="64"/>
      </left>
      <right style="thin">
        <color indexed="64"/>
      </right>
      <top style="medium">
        <color indexed="8"/>
      </top>
      <bottom/>
      <diagonal/>
    </border>
    <border>
      <left style="thin">
        <color indexed="64"/>
      </left>
      <right style="medium">
        <color indexed="64"/>
      </right>
      <top style="medium">
        <color indexed="64"/>
      </top>
      <bottom/>
      <diagonal/>
    </border>
    <border>
      <left style="medium">
        <color theme="1" tint="0.499984740745262"/>
      </left>
      <right style="thin">
        <color theme="0" tint="-0.24994659260841701"/>
      </right>
      <top style="medium">
        <color theme="1" tint="0.499984740745262"/>
      </top>
      <bottom style="thin">
        <color theme="0" tint="-0.24994659260841701"/>
      </bottom>
      <diagonal/>
    </border>
  </borders>
  <cellStyleXfs count="5">
    <xf numFmtId="164" fontId="0" fillId="0" borderId="0">
      <alignment vertical="center"/>
    </xf>
    <xf numFmtId="43" fontId="31" fillId="0" borderId="0" applyFont="0" applyFill="0" applyBorder="0" applyAlignment="0" applyProtection="0"/>
    <xf numFmtId="44" fontId="38" fillId="0" borderId="0" applyFont="0" applyFill="0" applyBorder="0" applyAlignment="0" applyProtection="0"/>
    <xf numFmtId="0" fontId="42" fillId="0" borderId="0" applyNumberFormat="0" applyFill="0" applyBorder="0" applyAlignment="0" applyProtection="0">
      <alignment vertical="top"/>
      <protection locked="0"/>
    </xf>
    <xf numFmtId="9" fontId="38" fillId="0" borderId="0" applyFont="0" applyFill="0" applyBorder="0" applyAlignment="0" applyProtection="0"/>
  </cellStyleXfs>
  <cellXfs count="1241">
    <xf numFmtId="164" fontId="0" fillId="0" borderId="0" xfId="0">
      <alignment vertical="center"/>
    </xf>
    <xf numFmtId="164" fontId="1" fillId="0" borderId="1" xfId="0" applyFont="1" applyBorder="1">
      <alignment vertical="center"/>
    </xf>
    <xf numFmtId="164" fontId="1" fillId="0" borderId="1" xfId="0" applyFont="1" applyFill="1" applyBorder="1">
      <alignment vertical="center"/>
    </xf>
    <xf numFmtId="164" fontId="1" fillId="0" borderId="1" xfId="0" applyFont="1" applyFill="1" applyBorder="1" applyAlignment="1">
      <alignment horizontal="center"/>
    </xf>
    <xf numFmtId="164" fontId="1" fillId="0" borderId="0" xfId="0" applyFont="1" applyBorder="1">
      <alignment vertical="center"/>
    </xf>
    <xf numFmtId="164" fontId="0" fillId="0" borderId="0" xfId="0" applyBorder="1">
      <alignment vertical="center"/>
    </xf>
    <xf numFmtId="164" fontId="1" fillId="0" borderId="0" xfId="0" applyFont="1" applyFill="1" applyBorder="1">
      <alignment vertical="center"/>
    </xf>
    <xf numFmtId="164" fontId="1" fillId="0" borderId="0" xfId="0" applyFont="1" applyFill="1" applyBorder="1" applyAlignment="1">
      <alignment horizontal="center"/>
    </xf>
    <xf numFmtId="164" fontId="5" fillId="0" borderId="2" xfId="0" applyFont="1" applyBorder="1" applyAlignment="1">
      <alignment horizontal="left" indent="2"/>
    </xf>
    <xf numFmtId="164" fontId="5" fillId="0" borderId="3" xfId="0" applyFont="1" applyBorder="1" applyAlignment="1">
      <alignment horizontal="left" indent="2"/>
    </xf>
    <xf numFmtId="164" fontId="5" fillId="0" borderId="0" xfId="0" applyFont="1" applyBorder="1">
      <alignment vertical="center"/>
    </xf>
    <xf numFmtId="164" fontId="5" fillId="0" borderId="1" xfId="0" applyFont="1" applyFill="1" applyBorder="1" applyAlignment="1">
      <alignment horizontal="center"/>
    </xf>
    <xf numFmtId="164" fontId="5" fillId="2" borderId="4" xfId="0" applyFont="1" applyFill="1" applyBorder="1" applyAlignment="1">
      <alignment horizontal="center"/>
    </xf>
    <xf numFmtId="164" fontId="5" fillId="2" borderId="5" xfId="0" applyFont="1" applyFill="1" applyBorder="1" applyAlignment="1">
      <alignment horizontal="center"/>
    </xf>
    <xf numFmtId="164" fontId="5" fillId="2" borderId="6" xfId="0" applyFont="1" applyFill="1" applyBorder="1" applyAlignment="1">
      <alignment horizontal="center"/>
    </xf>
    <xf numFmtId="164" fontId="5" fillId="0" borderId="0" xfId="0" applyFont="1" applyFill="1" applyBorder="1" applyAlignment="1">
      <alignment horizontal="center"/>
    </xf>
    <xf numFmtId="164" fontId="5" fillId="0" borderId="1" xfId="0" applyFont="1" applyBorder="1">
      <alignment vertical="center"/>
    </xf>
    <xf numFmtId="164" fontId="5" fillId="0" borderId="1" xfId="0" applyNumberFormat="1" applyFont="1" applyBorder="1">
      <alignment vertical="center"/>
    </xf>
    <xf numFmtId="164" fontId="5" fillId="0" borderId="0" xfId="0" applyNumberFormat="1" applyFont="1" applyBorder="1">
      <alignment vertical="center"/>
    </xf>
    <xf numFmtId="164" fontId="5" fillId="0" borderId="7" xfId="0" applyNumberFormat="1" applyFont="1" applyBorder="1">
      <alignment vertical="center"/>
    </xf>
    <xf numFmtId="164" fontId="5" fillId="0" borderId="8" xfId="0" applyNumberFormat="1" applyFont="1" applyBorder="1">
      <alignment vertical="center"/>
    </xf>
    <xf numFmtId="164" fontId="5" fillId="0" borderId="2" xfId="0" applyNumberFormat="1" applyFont="1" applyBorder="1">
      <alignment vertical="center"/>
    </xf>
    <xf numFmtId="49" fontId="9" fillId="3" borderId="0" xfId="0" applyNumberFormat="1" applyFont="1" applyFill="1" applyBorder="1" applyAlignment="1">
      <alignment horizontal="left" vertical="center" indent="1"/>
    </xf>
    <xf numFmtId="164" fontId="5" fillId="0" borderId="9" xfId="0" applyFont="1" applyFill="1" applyBorder="1" applyAlignment="1">
      <alignment horizontal="center"/>
    </xf>
    <xf numFmtId="164" fontId="5" fillId="0" borderId="10" xfId="0" applyFont="1" applyFill="1" applyBorder="1" applyAlignment="1">
      <alignment horizontal="center"/>
    </xf>
    <xf numFmtId="164" fontId="5" fillId="0" borderId="7" xfId="0" applyFont="1" applyFill="1" applyBorder="1" applyAlignment="1">
      <alignment horizontal="center"/>
    </xf>
    <xf numFmtId="164" fontId="5" fillId="0" borderId="8" xfId="0" applyFont="1" applyFill="1" applyBorder="1" applyAlignment="1">
      <alignment horizontal="center"/>
    </xf>
    <xf numFmtId="164" fontId="5" fillId="0" borderId="9" xfId="0" applyNumberFormat="1" applyFont="1" applyBorder="1">
      <alignment vertical="center"/>
    </xf>
    <xf numFmtId="164" fontId="5" fillId="0" borderId="10" xfId="0" applyNumberFormat="1" applyFont="1" applyBorder="1">
      <alignment vertical="center"/>
    </xf>
    <xf numFmtId="2" fontId="5" fillId="0" borderId="11" xfId="0" applyNumberFormat="1" applyFont="1" applyBorder="1">
      <alignment vertical="center"/>
    </xf>
    <xf numFmtId="164" fontId="5" fillId="0" borderId="12" xfId="0" applyFont="1" applyBorder="1" applyAlignment="1">
      <alignment horizontal="left" indent="2"/>
    </xf>
    <xf numFmtId="164" fontId="5" fillId="0" borderId="9" xfId="0" applyFont="1" applyBorder="1">
      <alignment vertical="center"/>
    </xf>
    <xf numFmtId="164" fontId="5" fillId="0" borderId="13" xfId="0" applyFont="1" applyBorder="1">
      <alignment vertical="center"/>
    </xf>
    <xf numFmtId="164" fontId="5" fillId="0" borderId="14" xfId="0" applyFont="1" applyBorder="1">
      <alignment vertical="center"/>
    </xf>
    <xf numFmtId="164" fontId="5" fillId="0" borderId="15" xfId="0" applyFont="1" applyBorder="1">
      <alignment vertical="center"/>
    </xf>
    <xf numFmtId="164" fontId="5" fillId="0" borderId="16" xfId="0" applyFont="1" applyBorder="1">
      <alignment vertical="center"/>
    </xf>
    <xf numFmtId="164" fontId="5" fillId="0" borderId="2" xfId="0" applyFont="1" applyBorder="1">
      <alignment vertical="center"/>
    </xf>
    <xf numFmtId="164" fontId="5" fillId="0" borderId="17" xfId="0" applyFont="1" applyBorder="1">
      <alignment vertical="center"/>
    </xf>
    <xf numFmtId="164" fontId="5" fillId="0" borderId="18" xfId="0" applyFont="1" applyBorder="1">
      <alignment vertical="center"/>
    </xf>
    <xf numFmtId="164" fontId="5" fillId="0" borderId="19" xfId="0" applyFont="1" applyBorder="1">
      <alignment vertical="center"/>
    </xf>
    <xf numFmtId="164" fontId="5" fillId="0" borderId="10" xfId="0" applyFont="1" applyBorder="1">
      <alignment vertical="center"/>
    </xf>
    <xf numFmtId="164" fontId="5" fillId="0" borderId="7" xfId="0" applyFont="1" applyBorder="1">
      <alignment vertical="center"/>
    </xf>
    <xf numFmtId="164" fontId="5" fillId="0" borderId="8" xfId="0" applyFont="1" applyBorder="1">
      <alignment vertical="center"/>
    </xf>
    <xf numFmtId="1" fontId="5" fillId="0" borderId="11" xfId="0" applyNumberFormat="1" applyFont="1" applyBorder="1">
      <alignment vertical="center"/>
    </xf>
    <xf numFmtId="2" fontId="10" fillId="0" borderId="20" xfId="0" applyNumberFormat="1" applyFont="1" applyBorder="1">
      <alignment vertical="center"/>
    </xf>
    <xf numFmtId="2" fontId="10" fillId="0" borderId="21" xfId="0" applyNumberFormat="1" applyFont="1" applyBorder="1">
      <alignment vertical="center"/>
    </xf>
    <xf numFmtId="2" fontId="10" fillId="0" borderId="22" xfId="0" applyNumberFormat="1" applyFont="1" applyBorder="1">
      <alignment vertical="center"/>
    </xf>
    <xf numFmtId="164" fontId="10" fillId="0" borderId="0" xfId="0" applyFont="1" applyBorder="1">
      <alignment vertical="center"/>
    </xf>
    <xf numFmtId="2" fontId="10" fillId="0" borderId="23" xfId="0" applyNumberFormat="1" applyFont="1" applyBorder="1">
      <alignment vertical="center"/>
    </xf>
    <xf numFmtId="164" fontId="10" fillId="0" borderId="2" xfId="0" applyFont="1" applyBorder="1" applyAlignment="1">
      <alignment horizontal="left" indent="2"/>
    </xf>
    <xf numFmtId="164" fontId="10" fillId="0" borderId="12" xfId="0" applyFont="1" applyBorder="1" applyAlignment="1">
      <alignment horizontal="left" indent="2"/>
    </xf>
    <xf numFmtId="164" fontId="10" fillId="0" borderId="3" xfId="0" applyFont="1" applyBorder="1" applyAlignment="1">
      <alignment horizontal="left" indent="2"/>
    </xf>
    <xf numFmtId="164" fontId="5" fillId="0" borderId="1" xfId="0" applyFont="1" applyBorder="1" applyAlignment="1">
      <alignment vertical="center"/>
    </xf>
    <xf numFmtId="164" fontId="6" fillId="0" borderId="1" xfId="0" applyNumberFormat="1" applyFont="1" applyBorder="1" applyAlignment="1">
      <alignment vertical="center"/>
    </xf>
    <xf numFmtId="164" fontId="6" fillId="0" borderId="0" xfId="0" applyNumberFormat="1" applyFont="1" applyBorder="1" applyAlignment="1">
      <alignment vertical="center"/>
    </xf>
    <xf numFmtId="164" fontId="10" fillId="0" borderId="0" xfId="0" applyFont="1" applyBorder="1" applyAlignment="1">
      <alignment vertical="center"/>
    </xf>
    <xf numFmtId="164" fontId="6" fillId="0" borderId="8" xfId="0" applyNumberFormat="1" applyFont="1" applyBorder="1" applyAlignment="1">
      <alignment vertical="center"/>
    </xf>
    <xf numFmtId="164" fontId="6" fillId="0" borderId="15" xfId="0" applyNumberFormat="1" applyFont="1" applyBorder="1" applyAlignment="1">
      <alignment vertical="center"/>
    </xf>
    <xf numFmtId="164" fontId="6" fillId="0" borderId="7" xfId="0" applyNumberFormat="1" applyFont="1" applyBorder="1" applyAlignment="1">
      <alignment vertical="center"/>
    </xf>
    <xf numFmtId="164" fontId="10" fillId="0" borderId="1" xfId="0" applyFont="1" applyBorder="1" applyAlignment="1">
      <alignment vertical="center"/>
    </xf>
    <xf numFmtId="164" fontId="6" fillId="0" borderId="9" xfId="0" applyFont="1" applyBorder="1" applyAlignment="1">
      <alignment horizontal="left" vertical="center" indent="1"/>
    </xf>
    <xf numFmtId="164" fontId="10" fillId="0" borderId="24" xfId="0" applyFont="1" applyBorder="1" applyAlignment="1">
      <alignment horizontal="left" vertical="center" indent="2"/>
    </xf>
    <xf numFmtId="164" fontId="10" fillId="0" borderId="0" xfId="0" applyFont="1">
      <alignment vertical="center"/>
    </xf>
    <xf numFmtId="164" fontId="5" fillId="0" borderId="0" xfId="0" applyFont="1" applyBorder="1" applyAlignment="1">
      <alignment vertical="center"/>
    </xf>
    <xf numFmtId="164" fontId="12" fillId="0" borderId="0" xfId="0" applyFont="1">
      <alignment vertical="center"/>
    </xf>
    <xf numFmtId="164" fontId="12" fillId="0" borderId="0" xfId="0" applyFont="1" applyBorder="1">
      <alignment vertical="center"/>
    </xf>
    <xf numFmtId="1" fontId="0" fillId="0" borderId="0" xfId="0" applyNumberFormat="1">
      <alignment vertical="center"/>
    </xf>
    <xf numFmtId="164" fontId="11" fillId="0" borderId="12" xfId="0" applyFont="1" applyBorder="1" applyAlignment="1">
      <alignment horizontal="left" indent="2"/>
    </xf>
    <xf numFmtId="167" fontId="12" fillId="0" borderId="25" xfId="0" applyNumberFormat="1" applyFont="1" applyBorder="1" applyAlignment="1">
      <alignment horizontal="left" indent="2"/>
    </xf>
    <xf numFmtId="164" fontId="6" fillId="0" borderId="25" xfId="0" applyFont="1" applyBorder="1" applyAlignment="1">
      <alignment horizontal="left" vertical="center" indent="1"/>
    </xf>
    <xf numFmtId="164" fontId="5" fillId="0" borderId="10" xfId="0" applyFont="1" applyBorder="1" applyAlignment="1">
      <alignment horizontal="left" indent="1"/>
    </xf>
    <xf numFmtId="164" fontId="5" fillId="0" borderId="13" xfId="0" applyFont="1" applyFill="1" applyBorder="1" applyAlignment="1">
      <alignment horizontal="center"/>
    </xf>
    <xf numFmtId="164" fontId="5" fillId="0" borderId="3" xfId="0" applyFont="1" applyFill="1" applyBorder="1" applyAlignment="1">
      <alignment horizontal="center"/>
    </xf>
    <xf numFmtId="164" fontId="6" fillId="0" borderId="2" xfId="0" applyFont="1" applyBorder="1" applyAlignment="1">
      <alignment horizontal="left" indent="1"/>
    </xf>
    <xf numFmtId="164" fontId="12" fillId="0" borderId="12" xfId="0" applyFont="1" applyBorder="1" applyAlignment="1">
      <alignment horizontal="left" indent="2"/>
    </xf>
    <xf numFmtId="4" fontId="0" fillId="0" borderId="0" xfId="0" applyNumberFormat="1">
      <alignment vertical="center"/>
    </xf>
    <xf numFmtId="14" fontId="0" fillId="0" borderId="0" xfId="0" applyNumberFormat="1">
      <alignment vertical="center"/>
    </xf>
    <xf numFmtId="1" fontId="8" fillId="0" borderId="20" xfId="0" applyNumberFormat="1" applyFont="1" applyBorder="1" applyProtection="1">
      <alignment vertical="center"/>
      <protection locked="0"/>
    </xf>
    <xf numFmtId="164" fontId="5" fillId="0" borderId="8" xfId="0" applyFont="1" applyBorder="1" applyProtection="1">
      <alignment vertical="center"/>
    </xf>
    <xf numFmtId="2" fontId="8" fillId="0" borderId="20" xfId="0" applyNumberFormat="1" applyFont="1" applyBorder="1" applyProtection="1">
      <alignment vertical="center"/>
      <protection locked="0"/>
    </xf>
    <xf numFmtId="2" fontId="8" fillId="0" borderId="23" xfId="0" applyNumberFormat="1" applyFont="1" applyBorder="1" applyProtection="1">
      <alignment vertical="center"/>
      <protection locked="0"/>
    </xf>
    <xf numFmtId="2" fontId="8" fillId="0" borderId="26" xfId="0" applyNumberFormat="1" applyFont="1" applyBorder="1" applyProtection="1">
      <alignment vertical="center"/>
      <protection locked="0"/>
    </xf>
    <xf numFmtId="2" fontId="8" fillId="0" borderId="22" xfId="0" applyNumberFormat="1" applyFont="1" applyBorder="1" applyProtection="1">
      <alignment vertical="center"/>
      <protection locked="0"/>
    </xf>
    <xf numFmtId="164" fontId="8" fillId="0" borderId="12" xfId="0" applyFont="1" applyBorder="1" applyAlignment="1" applyProtection="1">
      <alignment horizontal="left" indent="2"/>
      <protection locked="0"/>
    </xf>
    <xf numFmtId="164" fontId="0" fillId="0" borderId="0" xfId="0" applyProtection="1">
      <alignment vertical="center"/>
    </xf>
    <xf numFmtId="1" fontId="7" fillId="3" borderId="0" xfId="0" applyNumberFormat="1" applyFont="1" applyFill="1" applyBorder="1" applyAlignment="1" applyProtection="1">
      <alignment horizontal="left" vertical="center" indent="1"/>
    </xf>
    <xf numFmtId="164" fontId="5" fillId="0" borderId="1" xfId="0" applyFont="1" applyFill="1" applyBorder="1" applyAlignment="1" applyProtection="1">
      <alignment horizontal="center"/>
    </xf>
    <xf numFmtId="164" fontId="5" fillId="2" borderId="5" xfId="0" applyFont="1" applyFill="1" applyBorder="1" applyAlignment="1" applyProtection="1">
      <alignment horizontal="center"/>
    </xf>
    <xf numFmtId="164" fontId="5" fillId="0" borderId="0" xfId="0" applyFont="1" applyFill="1" applyBorder="1" applyAlignment="1" applyProtection="1">
      <alignment horizontal="center"/>
    </xf>
    <xf numFmtId="164" fontId="5" fillId="0" borderId="1" xfId="0" applyFont="1" applyBorder="1" applyAlignment="1" applyProtection="1">
      <alignment vertical="center"/>
    </xf>
    <xf numFmtId="164" fontId="5" fillId="0" borderId="0" xfId="0" applyFont="1" applyBorder="1" applyAlignment="1" applyProtection="1">
      <alignment vertical="center"/>
    </xf>
    <xf numFmtId="164" fontId="6" fillId="0" borderId="10" xfId="0" applyFont="1" applyBorder="1" applyAlignment="1" applyProtection="1">
      <alignment horizontal="left" vertical="center" indent="1"/>
    </xf>
    <xf numFmtId="164" fontId="6" fillId="0" borderId="9" xfId="0" applyNumberFormat="1" applyFont="1" applyBorder="1" applyAlignment="1" applyProtection="1">
      <alignment vertical="center"/>
    </xf>
    <xf numFmtId="164" fontId="6" fillId="0" borderId="17" xfId="0" applyFont="1" applyBorder="1" applyAlignment="1" applyProtection="1">
      <alignment horizontal="left" vertical="center" indent="1"/>
    </xf>
    <xf numFmtId="164" fontId="5" fillId="0" borderId="0" xfId="0" applyFont="1" applyBorder="1" applyProtection="1">
      <alignment vertical="center"/>
    </xf>
    <xf numFmtId="164" fontId="5" fillId="0" borderId="0" xfId="0" applyFont="1" applyProtection="1">
      <alignment vertical="center"/>
    </xf>
    <xf numFmtId="10" fontId="5" fillId="0" borderId="0" xfId="0" applyNumberFormat="1" applyFont="1" applyBorder="1" applyAlignment="1" applyProtection="1">
      <alignment vertical="center"/>
    </xf>
    <xf numFmtId="10" fontId="9" fillId="3" borderId="0" xfId="0" applyNumberFormat="1" applyFont="1" applyFill="1" applyBorder="1" applyAlignment="1" applyProtection="1">
      <alignment vertical="center"/>
    </xf>
    <xf numFmtId="164" fontId="4" fillId="4" borderId="2" xfId="0" applyFont="1" applyFill="1" applyBorder="1" applyAlignment="1" applyProtection="1">
      <alignment horizontal="left" vertical="center" indent="1"/>
      <protection locked="0"/>
    </xf>
    <xf numFmtId="164" fontId="10" fillId="0" borderId="7" xfId="0" applyFont="1" applyBorder="1">
      <alignment vertical="center"/>
    </xf>
    <xf numFmtId="164" fontId="10" fillId="0" borderId="27" xfId="0" applyFont="1" applyBorder="1" applyAlignment="1">
      <alignment vertical="center"/>
    </xf>
    <xf numFmtId="1" fontId="8" fillId="0" borderId="12" xfId="0" applyNumberFormat="1" applyFont="1" applyBorder="1" applyProtection="1">
      <alignment vertical="center"/>
      <protection locked="0"/>
    </xf>
    <xf numFmtId="1" fontId="8" fillId="0" borderId="26" xfId="0" applyNumberFormat="1" applyFont="1" applyBorder="1" applyProtection="1">
      <alignment vertical="center"/>
      <protection locked="0"/>
    </xf>
    <xf numFmtId="3" fontId="0" fillId="0" borderId="0" xfId="0" applyNumberFormat="1">
      <alignment vertical="center"/>
    </xf>
    <xf numFmtId="166" fontId="8" fillId="0" borderId="28" xfId="0" applyNumberFormat="1" applyFont="1" applyBorder="1" applyProtection="1">
      <alignment vertical="center"/>
      <protection locked="0"/>
    </xf>
    <xf numFmtId="166" fontId="8" fillId="0" borderId="2" xfId="0" applyNumberFormat="1" applyFont="1" applyBorder="1" applyProtection="1">
      <alignment vertical="center"/>
      <protection locked="0"/>
    </xf>
    <xf numFmtId="166" fontId="5" fillId="0" borderId="27" xfId="0" applyNumberFormat="1" applyFont="1" applyBorder="1">
      <alignment vertical="center"/>
    </xf>
    <xf numFmtId="166" fontId="5" fillId="0" borderId="0" xfId="0" applyNumberFormat="1" applyFont="1" applyBorder="1">
      <alignment vertical="center"/>
    </xf>
    <xf numFmtId="166" fontId="8" fillId="0" borderId="23" xfId="0" applyNumberFormat="1" applyFont="1" applyBorder="1" applyProtection="1">
      <alignment vertical="center"/>
      <protection locked="0"/>
    </xf>
    <xf numFmtId="166" fontId="8" fillId="0" borderId="12" xfId="0" applyNumberFormat="1" applyFont="1" applyBorder="1" applyProtection="1">
      <alignment vertical="center"/>
      <protection locked="0"/>
    </xf>
    <xf numFmtId="166" fontId="8" fillId="0" borderId="29" xfId="0" applyNumberFormat="1" applyFont="1" applyBorder="1" applyProtection="1">
      <alignment vertical="center"/>
      <protection locked="0"/>
    </xf>
    <xf numFmtId="166" fontId="8" fillId="0" borderId="18" xfId="0" applyNumberFormat="1" applyFont="1" applyBorder="1" applyProtection="1">
      <alignment vertical="center"/>
      <protection locked="0"/>
    </xf>
    <xf numFmtId="166" fontId="5" fillId="0" borderId="30" xfId="0" applyNumberFormat="1" applyFont="1" applyBorder="1">
      <alignment vertical="center"/>
    </xf>
    <xf numFmtId="166" fontId="5" fillId="0" borderId="18" xfId="0" applyNumberFormat="1" applyFont="1" applyBorder="1">
      <alignment vertical="center"/>
    </xf>
    <xf numFmtId="166" fontId="5" fillId="0" borderId="20" xfId="0" applyNumberFormat="1" applyFont="1" applyBorder="1">
      <alignment vertical="center"/>
    </xf>
    <xf numFmtId="166" fontId="5" fillId="0" borderId="22" xfId="0" applyNumberFormat="1" applyFont="1" applyBorder="1">
      <alignment vertical="center"/>
    </xf>
    <xf numFmtId="166" fontId="5" fillId="0" borderId="7" xfId="0" applyNumberFormat="1" applyFont="1" applyBorder="1">
      <alignment vertical="center"/>
    </xf>
    <xf numFmtId="166" fontId="5" fillId="0" borderId="12" xfId="0" applyNumberFormat="1" applyFont="1" applyBorder="1">
      <alignment vertical="center"/>
    </xf>
    <xf numFmtId="166" fontId="5" fillId="0" borderId="31" xfId="0" applyNumberFormat="1" applyFont="1" applyBorder="1">
      <alignment vertical="center"/>
    </xf>
    <xf numFmtId="166" fontId="6" fillId="0" borderId="32" xfId="0" applyNumberFormat="1" applyFont="1" applyBorder="1">
      <alignment vertical="center"/>
    </xf>
    <xf numFmtId="166" fontId="6" fillId="0" borderId="31" xfId="0" applyNumberFormat="1" applyFont="1" applyBorder="1">
      <alignment vertical="center"/>
    </xf>
    <xf numFmtId="166" fontId="6" fillId="0" borderId="7" xfId="0" applyNumberFormat="1" applyFont="1" applyBorder="1">
      <alignment vertical="center"/>
    </xf>
    <xf numFmtId="166" fontId="8" fillId="0" borderId="19" xfId="0" applyNumberFormat="1" applyFont="1" applyBorder="1" applyProtection="1">
      <alignment vertical="center"/>
      <protection locked="0"/>
    </xf>
    <xf numFmtId="166" fontId="8" fillId="0" borderId="17" xfId="0" applyNumberFormat="1" applyFont="1" applyBorder="1" applyProtection="1">
      <alignment vertical="center"/>
      <protection locked="0"/>
    </xf>
    <xf numFmtId="166" fontId="5" fillId="0" borderId="2" xfId="0" applyNumberFormat="1" applyFont="1" applyBorder="1">
      <alignment vertical="center"/>
    </xf>
    <xf numFmtId="166" fontId="5" fillId="0" borderId="17" xfId="0" applyNumberFormat="1" applyFont="1" applyBorder="1">
      <alignment vertical="center"/>
    </xf>
    <xf numFmtId="166" fontId="5" fillId="0" borderId="28" xfId="0" applyNumberFormat="1" applyFont="1" applyBorder="1">
      <alignment vertical="center"/>
    </xf>
    <xf numFmtId="166" fontId="5" fillId="0" borderId="19" xfId="0" applyNumberFormat="1" applyFont="1" applyBorder="1">
      <alignment vertical="center"/>
    </xf>
    <xf numFmtId="166" fontId="5" fillId="0" borderId="33" xfId="0" applyNumberFormat="1" applyFont="1" applyBorder="1">
      <alignment vertical="center"/>
    </xf>
    <xf numFmtId="166" fontId="5" fillId="0" borderId="10" xfId="0" applyNumberFormat="1" applyFont="1" applyBorder="1">
      <alignment vertical="center"/>
    </xf>
    <xf numFmtId="166" fontId="5" fillId="0" borderId="32" xfId="0" applyNumberFormat="1" applyFont="1" applyBorder="1">
      <alignment vertical="center"/>
    </xf>
    <xf numFmtId="166" fontId="5" fillId="0" borderId="25" xfId="0" applyNumberFormat="1" applyFont="1" applyBorder="1">
      <alignment vertical="center"/>
    </xf>
    <xf numFmtId="166" fontId="5" fillId="0" borderId="34" xfId="0" applyNumberFormat="1" applyFont="1" applyBorder="1">
      <alignment vertical="center"/>
    </xf>
    <xf numFmtId="166" fontId="5" fillId="0" borderId="35" xfId="0" applyNumberFormat="1" applyFont="1" applyBorder="1">
      <alignment vertical="center"/>
    </xf>
    <xf numFmtId="166" fontId="5" fillId="0" borderId="36" xfId="0" applyNumberFormat="1" applyFont="1" applyBorder="1">
      <alignment vertical="center"/>
    </xf>
    <xf numFmtId="166" fontId="5" fillId="0" borderId="37" xfId="0" applyNumberFormat="1" applyFont="1" applyBorder="1">
      <alignment vertical="center"/>
    </xf>
    <xf numFmtId="166" fontId="5" fillId="0" borderId="19" xfId="0" applyNumberFormat="1" applyFont="1" applyBorder="1" applyProtection="1">
      <alignment vertical="center"/>
    </xf>
    <xf numFmtId="166" fontId="5" fillId="0" borderId="35" xfId="0" applyNumberFormat="1" applyFont="1" applyBorder="1" applyProtection="1">
      <alignment vertical="center"/>
    </xf>
    <xf numFmtId="166" fontId="5" fillId="0" borderId="26" xfId="0" applyNumberFormat="1" applyFont="1" applyBorder="1">
      <alignment vertical="center"/>
    </xf>
    <xf numFmtId="166" fontId="5" fillId="0" borderId="23" xfId="0" applyNumberFormat="1" applyFont="1" applyBorder="1">
      <alignment vertical="center"/>
    </xf>
    <xf numFmtId="166" fontId="6" fillId="0" borderId="25" xfId="0" applyNumberFormat="1" applyFont="1" applyBorder="1">
      <alignment vertical="center"/>
    </xf>
    <xf numFmtId="166" fontId="6" fillId="0" borderId="36" xfId="0" applyNumberFormat="1" applyFont="1" applyBorder="1">
      <alignment vertical="center"/>
    </xf>
    <xf numFmtId="166" fontId="6" fillId="0" borderId="35" xfId="0" applyNumberFormat="1" applyFont="1" applyBorder="1">
      <alignment vertical="center"/>
    </xf>
    <xf numFmtId="166" fontId="10" fillId="0" borderId="22" xfId="0" applyNumberFormat="1" applyFont="1" applyBorder="1">
      <alignment vertical="center"/>
    </xf>
    <xf numFmtId="166" fontId="10" fillId="0" borderId="7" xfId="0" applyNumberFormat="1" applyFont="1" applyBorder="1">
      <alignment vertical="center"/>
    </xf>
    <xf numFmtId="166" fontId="10" fillId="0" borderId="0" xfId="0" applyNumberFormat="1" applyFont="1" applyBorder="1">
      <alignment vertical="center"/>
    </xf>
    <xf numFmtId="166" fontId="10" fillId="0" borderId="18" xfId="0" applyNumberFormat="1" applyFont="1" applyBorder="1">
      <alignment vertical="center"/>
    </xf>
    <xf numFmtId="166" fontId="10" fillId="0" borderId="30" xfId="0" applyNumberFormat="1" applyFont="1" applyBorder="1">
      <alignment vertical="center"/>
    </xf>
    <xf numFmtId="166" fontId="10" fillId="0" borderId="20" xfId="0" applyNumberFormat="1" applyFont="1" applyBorder="1">
      <alignment vertical="center"/>
    </xf>
    <xf numFmtId="166" fontId="10" fillId="0" borderId="26" xfId="0" applyNumberFormat="1" applyFont="1" applyBorder="1">
      <alignment vertical="center"/>
    </xf>
    <xf numFmtId="166" fontId="10" fillId="0" borderId="23" xfId="0" applyNumberFormat="1" applyFont="1" applyBorder="1">
      <alignment vertical="center"/>
    </xf>
    <xf numFmtId="166" fontId="8" fillId="0" borderId="2" xfId="0" applyNumberFormat="1" applyFont="1" applyBorder="1">
      <alignment vertical="center"/>
    </xf>
    <xf numFmtId="166" fontId="8" fillId="0" borderId="17" xfId="0" applyNumberFormat="1" applyFont="1" applyBorder="1">
      <alignment vertical="center"/>
    </xf>
    <xf numFmtId="166" fontId="8" fillId="0" borderId="28" xfId="0" applyNumberFormat="1" applyFont="1" applyBorder="1">
      <alignment vertical="center"/>
    </xf>
    <xf numFmtId="166" fontId="8" fillId="0" borderId="19" xfId="0" applyNumberFormat="1" applyFont="1" applyBorder="1">
      <alignment vertical="center"/>
    </xf>
    <xf numFmtId="166" fontId="8" fillId="0" borderId="18" xfId="0" applyNumberFormat="1" applyFont="1" applyBorder="1">
      <alignment vertical="center"/>
    </xf>
    <xf numFmtId="166" fontId="6" fillId="0" borderId="0" xfId="0" applyNumberFormat="1" applyFont="1" applyBorder="1">
      <alignment vertical="center"/>
    </xf>
    <xf numFmtId="166" fontId="12" fillId="0" borderId="25" xfId="0" applyNumberFormat="1" applyFont="1" applyBorder="1">
      <alignment vertical="center"/>
    </xf>
    <xf numFmtId="166" fontId="5" fillId="0" borderId="1" xfId="0" applyNumberFormat="1" applyFont="1" applyBorder="1">
      <alignment vertical="center"/>
    </xf>
    <xf numFmtId="166" fontId="10" fillId="0" borderId="20" xfId="0" applyNumberFormat="1" applyFont="1" applyBorder="1" applyAlignment="1">
      <alignment vertical="center"/>
    </xf>
    <xf numFmtId="166" fontId="6" fillId="0" borderId="22" xfId="0" applyNumberFormat="1" applyFont="1" applyBorder="1" applyAlignment="1">
      <alignment vertical="center"/>
    </xf>
    <xf numFmtId="166" fontId="10" fillId="0" borderId="27" xfId="0" applyNumberFormat="1" applyFont="1" applyBorder="1" applyAlignment="1">
      <alignment vertical="center"/>
    </xf>
    <xf numFmtId="166" fontId="10" fillId="0" borderId="0" xfId="0" applyNumberFormat="1" applyFont="1" applyBorder="1" applyAlignment="1">
      <alignment vertical="center"/>
    </xf>
    <xf numFmtId="166" fontId="10" fillId="0" borderId="23" xfId="0" applyNumberFormat="1" applyFont="1" applyBorder="1" applyAlignment="1">
      <alignment vertical="center"/>
    </xf>
    <xf numFmtId="166" fontId="12" fillId="0" borderId="22" xfId="0" applyNumberFormat="1" applyFont="1" applyBorder="1" applyAlignment="1">
      <alignment vertical="center"/>
    </xf>
    <xf numFmtId="166" fontId="10" fillId="0" borderId="22" xfId="0" applyNumberFormat="1" applyFont="1" applyBorder="1" applyAlignment="1">
      <alignment vertical="center"/>
    </xf>
    <xf numFmtId="166" fontId="6" fillId="0" borderId="9" xfId="0" applyNumberFormat="1" applyFont="1" applyBorder="1" applyAlignment="1">
      <alignment vertical="center"/>
    </xf>
    <xf numFmtId="166" fontId="6" fillId="0" borderId="38" xfId="0" applyNumberFormat="1" applyFont="1" applyBorder="1" applyAlignment="1">
      <alignment vertical="center"/>
    </xf>
    <xf numFmtId="166" fontId="6" fillId="0" borderId="27" xfId="0" applyNumberFormat="1" applyFont="1" applyBorder="1" applyAlignment="1">
      <alignment vertical="center"/>
    </xf>
    <xf numFmtId="166" fontId="6" fillId="0" borderId="1" xfId="0" applyNumberFormat="1" applyFont="1" applyBorder="1" applyAlignment="1">
      <alignment vertical="center"/>
    </xf>
    <xf numFmtId="166" fontId="6" fillId="0" borderId="8" xfId="0" applyNumberFormat="1" applyFont="1" applyBorder="1" applyAlignment="1">
      <alignment vertical="center"/>
    </xf>
    <xf numFmtId="166" fontId="6" fillId="0" borderId="39" xfId="0" applyNumberFormat="1" applyFont="1" applyBorder="1" applyAlignment="1">
      <alignment vertical="center"/>
    </xf>
    <xf numFmtId="166" fontId="6" fillId="0" borderId="7" xfId="0" applyNumberFormat="1" applyFont="1" applyBorder="1" applyAlignment="1">
      <alignment vertical="center"/>
    </xf>
    <xf numFmtId="166" fontId="5" fillId="0" borderId="24" xfId="0" applyNumberFormat="1" applyFont="1" applyBorder="1" applyAlignment="1">
      <alignment vertical="center"/>
    </xf>
    <xf numFmtId="166" fontId="10" fillId="0" borderId="40" xfId="0" applyNumberFormat="1" applyFont="1" applyBorder="1" applyAlignment="1">
      <alignment vertical="center"/>
    </xf>
    <xf numFmtId="166" fontId="5" fillId="0" borderId="41" xfId="0" applyNumberFormat="1" applyFont="1" applyBorder="1" applyAlignment="1">
      <alignment vertical="center"/>
    </xf>
    <xf numFmtId="166" fontId="5" fillId="0" borderId="42" xfId="0" applyNumberFormat="1" applyFont="1" applyBorder="1" applyAlignment="1">
      <alignment vertical="center"/>
    </xf>
    <xf numFmtId="166" fontId="5" fillId="0" borderId="40" xfId="0" applyNumberFormat="1" applyFont="1" applyBorder="1" applyAlignment="1">
      <alignment vertical="center"/>
    </xf>
    <xf numFmtId="166" fontId="6" fillId="0" borderId="43" xfId="0" applyNumberFormat="1" applyFont="1" applyBorder="1" applyAlignment="1">
      <alignment vertical="center"/>
    </xf>
    <xf numFmtId="166" fontId="6" fillId="0" borderId="44" xfId="0" applyNumberFormat="1" applyFont="1" applyBorder="1" applyAlignment="1">
      <alignment vertical="center"/>
    </xf>
    <xf numFmtId="166" fontId="6" fillId="0" borderId="33" xfId="0" applyNumberFormat="1" applyFont="1" applyBorder="1" applyAlignment="1">
      <alignment vertical="center"/>
    </xf>
    <xf numFmtId="166" fontId="6" fillId="0" borderId="45" xfId="0" applyNumberFormat="1" applyFont="1" applyBorder="1" applyAlignment="1">
      <alignment vertical="center"/>
    </xf>
    <xf numFmtId="166" fontId="6" fillId="0" borderId="0" xfId="0" applyNumberFormat="1" applyFont="1" applyBorder="1" applyAlignment="1">
      <alignment vertical="center"/>
    </xf>
    <xf numFmtId="166" fontId="6" fillId="0" borderId="28" xfId="0" applyNumberFormat="1" applyFont="1" applyBorder="1" applyAlignment="1">
      <alignment vertical="center"/>
    </xf>
    <xf numFmtId="166" fontId="6" fillId="0" borderId="21" xfId="0" applyNumberFormat="1" applyFont="1" applyBorder="1" applyAlignment="1">
      <alignment vertical="center"/>
    </xf>
    <xf numFmtId="166" fontId="6" fillId="0" borderId="18" xfId="0" applyNumberFormat="1" applyFont="1" applyBorder="1" applyAlignment="1">
      <alignment vertical="center"/>
    </xf>
    <xf numFmtId="166" fontId="6" fillId="0" borderId="19" xfId="0" applyNumberFormat="1" applyFont="1" applyBorder="1" applyAlignment="1">
      <alignment vertical="center"/>
    </xf>
    <xf numFmtId="166" fontId="10" fillId="0" borderId="27" xfId="0" applyNumberFormat="1" applyFont="1" applyBorder="1">
      <alignment vertical="center"/>
    </xf>
    <xf numFmtId="166" fontId="5" fillId="0" borderId="46" xfId="0" applyNumberFormat="1" applyFont="1" applyBorder="1">
      <alignment vertical="center"/>
    </xf>
    <xf numFmtId="166" fontId="5" fillId="0" borderId="21" xfId="0" applyNumberFormat="1" applyFont="1" applyBorder="1">
      <alignment vertical="center"/>
    </xf>
    <xf numFmtId="166" fontId="16" fillId="0" borderId="28" xfId="0" applyNumberFormat="1" applyFont="1" applyBorder="1">
      <alignment vertical="center"/>
    </xf>
    <xf numFmtId="166" fontId="16" fillId="0" borderId="23" xfId="0" applyNumberFormat="1" applyFont="1" applyBorder="1">
      <alignment vertical="center"/>
    </xf>
    <xf numFmtId="166" fontId="16" fillId="0" borderId="12" xfId="0" applyNumberFormat="1" applyFont="1" applyBorder="1">
      <alignment vertical="center"/>
    </xf>
    <xf numFmtId="166" fontId="16" fillId="0" borderId="19" xfId="0" applyNumberFormat="1" applyFont="1" applyBorder="1">
      <alignment vertical="center"/>
    </xf>
    <xf numFmtId="166" fontId="16" fillId="0" borderId="21" xfId="0" applyNumberFormat="1" applyFont="1" applyBorder="1">
      <alignment vertical="center"/>
    </xf>
    <xf numFmtId="166" fontId="16" fillId="0" borderId="18" xfId="0" applyNumberFormat="1" applyFont="1" applyBorder="1">
      <alignment vertical="center"/>
    </xf>
    <xf numFmtId="166" fontId="8" fillId="0" borderId="21" xfId="0" applyNumberFormat="1" applyFont="1" applyBorder="1" applyProtection="1">
      <alignment vertical="center"/>
      <protection locked="0"/>
    </xf>
    <xf numFmtId="166" fontId="6" fillId="0" borderId="43" xfId="0" applyNumberFormat="1" applyFont="1" applyBorder="1">
      <alignment vertical="center"/>
    </xf>
    <xf numFmtId="166" fontId="6" fillId="0" borderId="44" xfId="0" applyNumberFormat="1" applyFont="1" applyBorder="1">
      <alignment vertical="center"/>
    </xf>
    <xf numFmtId="166" fontId="6" fillId="0" borderId="33" xfId="0" applyNumberFormat="1" applyFont="1" applyBorder="1">
      <alignment vertical="center"/>
    </xf>
    <xf numFmtId="166" fontId="6" fillId="0" borderId="45" xfId="0" applyNumberFormat="1" applyFont="1" applyBorder="1">
      <alignment vertical="center"/>
    </xf>
    <xf numFmtId="166" fontId="10" fillId="0" borderId="28" xfId="0" applyNumberFormat="1" applyFont="1" applyBorder="1">
      <alignment vertical="center"/>
    </xf>
    <xf numFmtId="166" fontId="10" fillId="0" borderId="21" xfId="0" applyNumberFormat="1" applyFont="1" applyBorder="1">
      <alignment vertical="center"/>
    </xf>
    <xf numFmtId="166" fontId="10" fillId="0" borderId="19" xfId="0" applyNumberFormat="1" applyFont="1" applyBorder="1">
      <alignment vertical="center"/>
    </xf>
    <xf numFmtId="166" fontId="5" fillId="0" borderId="45" xfId="0" applyNumberFormat="1" applyFont="1" applyBorder="1">
      <alignment vertical="center"/>
    </xf>
    <xf numFmtId="166" fontId="10" fillId="0" borderId="12" xfId="0" applyNumberFormat="1" applyFont="1" applyBorder="1" applyAlignment="1">
      <alignment vertical="center"/>
    </xf>
    <xf numFmtId="166" fontId="8" fillId="0" borderId="47" xfId="0" applyNumberFormat="1" applyFont="1" applyBorder="1" applyProtection="1">
      <alignment vertical="center"/>
      <protection locked="0"/>
    </xf>
    <xf numFmtId="166" fontId="8" fillId="0" borderId="1" xfId="0" applyNumberFormat="1" applyFont="1" applyBorder="1" applyProtection="1">
      <alignment vertical="center"/>
      <protection locked="0"/>
    </xf>
    <xf numFmtId="166" fontId="8" fillId="0" borderId="8" xfId="0" applyNumberFormat="1" applyFont="1" applyBorder="1" applyProtection="1">
      <alignment vertical="center"/>
      <protection locked="0"/>
    </xf>
    <xf numFmtId="166" fontId="8" fillId="0" borderId="27" xfId="0" applyNumberFormat="1" applyFont="1" applyBorder="1" applyProtection="1">
      <alignment vertical="center"/>
      <protection locked="0"/>
    </xf>
    <xf numFmtId="166" fontId="8" fillId="0" borderId="7" xfId="0" applyNumberFormat="1" applyFont="1" applyBorder="1" applyProtection="1">
      <alignment vertical="center"/>
      <protection locked="0"/>
    </xf>
    <xf numFmtId="166" fontId="8" fillId="0" borderId="26" xfId="0" applyNumberFormat="1" applyFont="1" applyBorder="1" applyAlignment="1" applyProtection="1">
      <alignment vertical="center"/>
      <protection locked="0"/>
    </xf>
    <xf numFmtId="166" fontId="8" fillId="0" borderId="21" xfId="0" applyNumberFormat="1" applyFont="1" applyBorder="1" applyAlignment="1" applyProtection="1">
      <alignment vertical="center"/>
      <protection locked="0"/>
    </xf>
    <xf numFmtId="166" fontId="16" fillId="0" borderId="26" xfId="0" applyNumberFormat="1" applyFont="1" applyBorder="1" applyAlignment="1" applyProtection="1">
      <alignment vertical="center"/>
    </xf>
    <xf numFmtId="166" fontId="13" fillId="0" borderId="26" xfId="0" applyNumberFormat="1" applyFont="1" applyBorder="1" applyAlignment="1" applyProtection="1">
      <alignment vertical="center"/>
      <protection locked="0"/>
    </xf>
    <xf numFmtId="166" fontId="17" fillId="0" borderId="12" xfId="0" applyNumberFormat="1" applyFont="1" applyBorder="1" applyAlignment="1">
      <alignment horizontal="left" vertical="center"/>
    </xf>
    <xf numFmtId="166" fontId="5" fillId="0" borderId="9" xfId="0" applyNumberFormat="1" applyFont="1" applyFill="1" applyBorder="1" applyAlignment="1">
      <alignment horizontal="center"/>
    </xf>
    <xf numFmtId="14" fontId="12" fillId="0" borderId="0" xfId="0" applyNumberFormat="1" applyFont="1">
      <alignment vertical="center"/>
    </xf>
    <xf numFmtId="169" fontId="0" fillId="0" borderId="0" xfId="0" applyNumberFormat="1">
      <alignment vertical="center"/>
    </xf>
    <xf numFmtId="2" fontId="0" fillId="0" borderId="0" xfId="0" applyNumberFormat="1">
      <alignment vertical="center"/>
    </xf>
    <xf numFmtId="166" fontId="8" fillId="0" borderId="48" xfId="0" applyNumberFormat="1" applyFont="1" applyBorder="1" applyProtection="1">
      <alignment vertical="center"/>
      <protection locked="0"/>
    </xf>
    <xf numFmtId="0" fontId="0" fillId="0" borderId="0" xfId="0" applyNumberFormat="1">
      <alignment vertical="center"/>
    </xf>
    <xf numFmtId="164" fontId="0" fillId="0" borderId="2" xfId="0" applyBorder="1" applyProtection="1">
      <alignment vertical="center"/>
    </xf>
    <xf numFmtId="164" fontId="0" fillId="0" borderId="9" xfId="0" applyBorder="1" applyAlignment="1" applyProtection="1">
      <alignment horizontal="center" vertical="center"/>
    </xf>
    <xf numFmtId="171" fontId="0" fillId="0" borderId="0" xfId="0" applyNumberFormat="1">
      <alignment vertical="center"/>
    </xf>
    <xf numFmtId="1" fontId="22" fillId="0" borderId="0" xfId="0" applyNumberFormat="1" applyFont="1" applyBorder="1" applyAlignment="1" applyProtection="1">
      <alignment horizontal="right" vertical="center"/>
      <protection locked="0"/>
    </xf>
    <xf numFmtId="0" fontId="12" fillId="0" borderId="0" xfId="0" applyNumberFormat="1" applyFont="1">
      <alignment vertical="center"/>
    </xf>
    <xf numFmtId="1" fontId="0" fillId="0" borderId="0" xfId="0" applyNumberFormat="1" applyBorder="1">
      <alignment vertical="center"/>
    </xf>
    <xf numFmtId="164" fontId="25" fillId="0" borderId="0" xfId="0" applyFont="1">
      <alignment vertical="center"/>
    </xf>
    <xf numFmtId="1" fontId="17" fillId="0" borderId="0" xfId="0" applyNumberFormat="1" applyFont="1" applyBorder="1" applyAlignment="1" applyProtection="1">
      <alignment horizontal="right" vertical="center"/>
      <protection locked="0"/>
    </xf>
    <xf numFmtId="164" fontId="12" fillId="0" borderId="26" xfId="0" applyFont="1" applyBorder="1">
      <alignment vertical="center"/>
    </xf>
    <xf numFmtId="166" fontId="8" fillId="0" borderId="49" xfId="0" applyNumberFormat="1" applyFont="1" applyBorder="1" applyProtection="1">
      <alignment vertical="center"/>
      <protection locked="0"/>
    </xf>
    <xf numFmtId="166" fontId="8" fillId="0" borderId="43" xfId="0" applyNumberFormat="1" applyFont="1" applyBorder="1" applyProtection="1">
      <alignment vertical="center"/>
      <protection locked="0"/>
    </xf>
    <xf numFmtId="166" fontId="8" fillId="0" borderId="45" xfId="0" applyNumberFormat="1" applyFont="1" applyBorder="1" applyProtection="1">
      <alignment vertical="center"/>
      <protection locked="0"/>
    </xf>
    <xf numFmtId="166" fontId="8" fillId="0" borderId="38" xfId="0" applyNumberFormat="1" applyFont="1" applyBorder="1" applyProtection="1">
      <alignment vertical="center"/>
      <protection locked="0"/>
    </xf>
    <xf numFmtId="166" fontId="8" fillId="0" borderId="33" xfId="0" applyNumberFormat="1" applyFont="1" applyBorder="1" applyProtection="1">
      <alignment vertical="center"/>
      <protection locked="0"/>
    </xf>
    <xf numFmtId="166" fontId="8" fillId="0" borderId="39" xfId="0" applyNumberFormat="1" applyFont="1" applyBorder="1" applyProtection="1">
      <alignment vertical="center"/>
      <protection locked="0"/>
    </xf>
    <xf numFmtId="164" fontId="27" fillId="0" borderId="12" xfId="0" applyFont="1" applyBorder="1" applyAlignment="1" applyProtection="1">
      <alignment horizontal="left" indent="2"/>
    </xf>
    <xf numFmtId="166" fontId="27" fillId="0" borderId="20" xfId="0" applyNumberFormat="1" applyFont="1" applyBorder="1" applyProtection="1">
      <alignment vertical="center"/>
    </xf>
    <xf numFmtId="166" fontId="27" fillId="0" borderId="22" xfId="0" applyNumberFormat="1" applyFont="1" applyBorder="1" applyProtection="1">
      <alignment vertical="center"/>
    </xf>
    <xf numFmtId="164" fontId="5" fillId="0" borderId="27" xfId="0" applyFont="1" applyBorder="1" applyProtection="1">
      <alignment vertical="center"/>
    </xf>
    <xf numFmtId="166" fontId="27" fillId="0" borderId="23" xfId="0" applyNumberFormat="1" applyFont="1" applyBorder="1" applyProtection="1">
      <alignment vertical="center"/>
    </xf>
    <xf numFmtId="166" fontId="27" fillId="0" borderId="26" xfId="0" applyNumberFormat="1" applyFont="1" applyBorder="1" applyProtection="1">
      <alignment vertical="center"/>
    </xf>
    <xf numFmtId="166" fontId="27" fillId="0" borderId="50" xfId="0" applyNumberFormat="1" applyFont="1" applyBorder="1" applyProtection="1">
      <alignment vertical="center"/>
    </xf>
    <xf numFmtId="166" fontId="27" fillId="0" borderId="51" xfId="0" applyNumberFormat="1" applyFont="1" applyBorder="1" applyProtection="1">
      <alignment vertical="center"/>
    </xf>
    <xf numFmtId="166" fontId="27" fillId="0" borderId="18" xfId="0" applyNumberFormat="1" applyFont="1" applyBorder="1" applyProtection="1">
      <alignment vertical="center"/>
    </xf>
    <xf numFmtId="164" fontId="5" fillId="0" borderId="7" xfId="0" applyFont="1" applyBorder="1" applyProtection="1">
      <alignment vertical="center"/>
    </xf>
    <xf numFmtId="166" fontId="27" fillId="0" borderId="29" xfId="0" applyNumberFormat="1" applyFont="1" applyBorder="1" applyProtection="1">
      <alignment vertical="center"/>
    </xf>
    <xf numFmtId="166" fontId="27" fillId="0" borderId="22" xfId="0" applyNumberFormat="1" applyFont="1" applyFill="1" applyBorder="1" applyProtection="1">
      <alignment vertical="center"/>
    </xf>
    <xf numFmtId="164" fontId="8" fillId="0" borderId="2" xfId="0" applyFont="1" applyBorder="1" applyAlignment="1" applyProtection="1">
      <alignment horizontal="left" indent="2"/>
      <protection locked="0"/>
    </xf>
    <xf numFmtId="164" fontId="8" fillId="0" borderId="49" xfId="0" applyFont="1" applyBorder="1" applyAlignment="1" applyProtection="1">
      <alignment horizontal="left" indent="2"/>
      <protection locked="0"/>
    </xf>
    <xf numFmtId="164" fontId="5" fillId="0" borderId="1" xfId="0" applyFont="1" applyFill="1" applyBorder="1" applyProtection="1">
      <alignment vertical="center"/>
    </xf>
    <xf numFmtId="49" fontId="9" fillId="3" borderId="9" xfId="0" applyNumberFormat="1" applyFont="1" applyFill="1" applyBorder="1" applyAlignment="1" applyProtection="1">
      <alignment horizontal="left" vertical="center" indent="1"/>
    </xf>
    <xf numFmtId="164" fontId="5" fillId="3" borderId="0" xfId="0" applyFont="1" applyFill="1" applyBorder="1" applyProtection="1">
      <alignment vertical="center"/>
    </xf>
    <xf numFmtId="164" fontId="5" fillId="3" borderId="52" xfId="0" applyFont="1" applyFill="1" applyBorder="1" applyProtection="1">
      <alignment vertical="center"/>
    </xf>
    <xf numFmtId="164" fontId="5" fillId="0" borderId="27" xfId="0" applyFont="1" applyFill="1" applyBorder="1" applyProtection="1">
      <alignment vertical="center"/>
    </xf>
    <xf numFmtId="164" fontId="5" fillId="0" borderId="0" xfId="0" applyFont="1" applyFill="1" applyBorder="1" applyProtection="1">
      <alignment vertical="center"/>
    </xf>
    <xf numFmtId="1" fontId="7" fillId="3" borderId="52" xfId="0" applyNumberFormat="1" applyFont="1" applyFill="1" applyBorder="1" applyAlignment="1" applyProtection="1">
      <alignment horizontal="left" vertical="center" indent="1"/>
    </xf>
    <xf numFmtId="164" fontId="5" fillId="3" borderId="27" xfId="0" applyFont="1" applyFill="1" applyBorder="1" applyProtection="1">
      <alignment vertical="center"/>
    </xf>
    <xf numFmtId="1" fontId="7" fillId="3" borderId="7" xfId="0" applyNumberFormat="1" applyFont="1" applyFill="1" applyBorder="1" applyAlignment="1" applyProtection="1">
      <alignment horizontal="left" vertical="center" indent="1"/>
    </xf>
    <xf numFmtId="164" fontId="5" fillId="2" borderId="6" xfId="0" applyFont="1" applyFill="1" applyBorder="1" applyAlignment="1" applyProtection="1">
      <alignment horizontal="center"/>
    </xf>
    <xf numFmtId="164" fontId="5" fillId="2" borderId="53" xfId="0" applyFont="1" applyFill="1" applyBorder="1" applyAlignment="1" applyProtection="1">
      <alignment horizontal="center"/>
    </xf>
    <xf numFmtId="164" fontId="5" fillId="0" borderId="27" xfId="0" applyFont="1" applyFill="1" applyBorder="1" applyAlignment="1" applyProtection="1">
      <alignment horizontal="center"/>
    </xf>
    <xf numFmtId="164" fontId="5" fillId="2" borderId="8" xfId="0" applyFont="1" applyFill="1" applyBorder="1" applyAlignment="1" applyProtection="1">
      <alignment horizontal="center"/>
    </xf>
    <xf numFmtId="164" fontId="5" fillId="2" borderId="9" xfId="0" applyFont="1" applyFill="1" applyBorder="1" applyAlignment="1" applyProtection="1">
      <alignment horizontal="center"/>
    </xf>
    <xf numFmtId="164" fontId="5" fillId="2" borderId="10" xfId="0" applyFont="1" applyFill="1" applyBorder="1" applyAlignment="1" applyProtection="1">
      <alignment horizontal="center"/>
    </xf>
    <xf numFmtId="164" fontId="5" fillId="2" borderId="7" xfId="0" applyFont="1" applyFill="1" applyBorder="1" applyAlignment="1" applyProtection="1">
      <alignment horizontal="center"/>
    </xf>
    <xf numFmtId="164" fontId="5" fillId="2" borderId="54" xfId="0" applyFont="1" applyFill="1" applyBorder="1" applyAlignment="1" applyProtection="1">
      <alignment horizontal="center"/>
    </xf>
    <xf numFmtId="164" fontId="5" fillId="2" borderId="27" xfId="0" applyFont="1" applyFill="1" applyBorder="1" applyAlignment="1" applyProtection="1">
      <alignment horizontal="center"/>
    </xf>
    <xf numFmtId="164" fontId="5" fillId="0" borderId="13" xfId="0" applyFont="1" applyFill="1" applyBorder="1" applyAlignment="1" applyProtection="1">
      <alignment horizontal="center"/>
    </xf>
    <xf numFmtId="164" fontId="5" fillId="0" borderId="7" xfId="0" applyFont="1" applyFill="1" applyBorder="1" applyAlignment="1" applyProtection="1">
      <alignment horizontal="center"/>
    </xf>
    <xf numFmtId="164" fontId="5" fillId="0" borderId="8" xfId="0" applyFont="1" applyFill="1" applyBorder="1" applyAlignment="1" applyProtection="1">
      <alignment horizontal="center"/>
    </xf>
    <xf numFmtId="164" fontId="5" fillId="0" borderId="1" xfId="0" applyFont="1" applyBorder="1" applyProtection="1">
      <alignment vertical="center"/>
    </xf>
    <xf numFmtId="164" fontId="26" fillId="4" borderId="2" xfId="0" applyFont="1" applyFill="1" applyBorder="1" applyAlignment="1" applyProtection="1">
      <alignment horizontal="left" vertical="center" indent="1"/>
    </xf>
    <xf numFmtId="164" fontId="5" fillId="4" borderId="1" xfId="0" applyNumberFormat="1" applyFont="1" applyFill="1" applyBorder="1" applyProtection="1">
      <alignment vertical="center"/>
    </xf>
    <xf numFmtId="164" fontId="5" fillId="0" borderId="1" xfId="0" applyNumberFormat="1" applyFont="1" applyFill="1" applyBorder="1" applyProtection="1">
      <alignment vertical="center"/>
    </xf>
    <xf numFmtId="164" fontId="5" fillId="0" borderId="0" xfId="0" applyNumberFormat="1" applyFont="1" applyFill="1" applyBorder="1" applyProtection="1">
      <alignment vertical="center"/>
    </xf>
    <xf numFmtId="164" fontId="5" fillId="0" borderId="7" xfId="0" applyNumberFormat="1" applyFont="1" applyFill="1" applyBorder="1" applyProtection="1">
      <alignment vertical="center"/>
    </xf>
    <xf numFmtId="164" fontId="5" fillId="0" borderId="8" xfId="0" applyNumberFormat="1" applyFont="1" applyFill="1" applyBorder="1" applyProtection="1">
      <alignment vertical="center"/>
    </xf>
    <xf numFmtId="164" fontId="5" fillId="0" borderId="18" xfId="0" applyNumberFormat="1" applyFont="1" applyFill="1" applyBorder="1" applyProtection="1">
      <alignment vertical="center"/>
    </xf>
    <xf numFmtId="164" fontId="5" fillId="0" borderId="27" xfId="0" applyNumberFormat="1" applyFont="1" applyFill="1" applyBorder="1" applyProtection="1">
      <alignment vertical="center"/>
    </xf>
    <xf numFmtId="166" fontId="5" fillId="0" borderId="22" xfId="0" applyNumberFormat="1" applyFont="1" applyBorder="1" applyProtection="1">
      <alignment vertical="center"/>
    </xf>
    <xf numFmtId="166" fontId="5" fillId="0" borderId="27" xfId="0" applyNumberFormat="1" applyFont="1" applyBorder="1" applyProtection="1">
      <alignment vertical="center"/>
    </xf>
    <xf numFmtId="166" fontId="5" fillId="0" borderId="0" xfId="0" applyNumberFormat="1" applyFont="1" applyBorder="1" applyProtection="1">
      <alignment vertical="center"/>
    </xf>
    <xf numFmtId="166" fontId="5" fillId="0" borderId="18" xfId="0" applyNumberFormat="1" applyFont="1" applyBorder="1" applyProtection="1">
      <alignment vertical="center"/>
    </xf>
    <xf numFmtId="166" fontId="5" fillId="0" borderId="29" xfId="0" applyNumberFormat="1" applyFont="1" applyBorder="1" applyProtection="1">
      <alignment vertical="center"/>
    </xf>
    <xf numFmtId="166" fontId="5" fillId="0" borderId="30" xfId="0" applyNumberFormat="1" applyFont="1" applyBorder="1" applyProtection="1">
      <alignment vertical="center"/>
    </xf>
    <xf numFmtId="166" fontId="5" fillId="0" borderId="7" xfId="0" applyNumberFormat="1" applyFont="1" applyBorder="1" applyProtection="1">
      <alignment vertical="center"/>
    </xf>
    <xf numFmtId="166" fontId="5" fillId="0" borderId="33" xfId="0" applyNumberFormat="1" applyFont="1" applyBorder="1" applyProtection="1">
      <alignment vertical="center"/>
    </xf>
    <xf numFmtId="164" fontId="6" fillId="0" borderId="9" xfId="0" applyFont="1" applyBorder="1" applyAlignment="1" applyProtection="1">
      <alignment horizontal="left" indent="1"/>
    </xf>
    <xf numFmtId="166" fontId="17" fillId="0" borderId="5" xfId="0" applyNumberFormat="1" applyFont="1" applyBorder="1" applyProtection="1">
      <alignment vertical="center"/>
    </xf>
    <xf numFmtId="166" fontId="12" fillId="0" borderId="5" xfId="0" applyNumberFormat="1" applyFont="1" applyBorder="1" applyProtection="1">
      <alignment vertical="center"/>
    </xf>
    <xf numFmtId="166" fontId="12" fillId="0" borderId="53" xfId="0" applyNumberFormat="1" applyFont="1" applyBorder="1" applyProtection="1">
      <alignment vertical="center"/>
    </xf>
    <xf numFmtId="164" fontId="5" fillId="0" borderId="9" xfId="0" applyFont="1" applyFill="1" applyBorder="1" applyAlignment="1" applyProtection="1">
      <alignment horizontal="center"/>
    </xf>
    <xf numFmtId="164" fontId="6" fillId="0" borderId="9" xfId="0" applyFont="1" applyBorder="1" applyAlignment="1" applyProtection="1">
      <alignment horizontal="left" indent="2"/>
    </xf>
    <xf numFmtId="164" fontId="5" fillId="0" borderId="1" xfId="0" applyNumberFormat="1" applyFont="1" applyBorder="1" applyProtection="1">
      <alignment vertical="center"/>
    </xf>
    <xf numFmtId="164" fontId="5" fillId="0" borderId="0" xfId="0" applyNumberFormat="1" applyFont="1" applyBorder="1" applyProtection="1">
      <alignment vertical="center"/>
    </xf>
    <xf numFmtId="164" fontId="5" fillId="0" borderId="7" xfId="0" applyNumberFormat="1" applyFont="1" applyBorder="1" applyProtection="1">
      <alignment vertical="center"/>
    </xf>
    <xf numFmtId="164" fontId="5" fillId="0" borderId="8" xfId="0" applyNumberFormat="1" applyFont="1" applyBorder="1" applyProtection="1">
      <alignment vertical="center"/>
    </xf>
    <xf numFmtId="164" fontId="5" fillId="0" borderId="27" xfId="0" applyNumberFormat="1" applyFont="1" applyBorder="1" applyProtection="1">
      <alignment vertical="center"/>
    </xf>
    <xf numFmtId="166" fontId="12" fillId="0" borderId="48" xfId="0" applyNumberFormat="1" applyFont="1" applyBorder="1" applyProtection="1">
      <alignment vertical="center"/>
    </xf>
    <xf numFmtId="166" fontId="6" fillId="0" borderId="32" xfId="0" applyNumberFormat="1" applyFont="1" applyBorder="1" applyProtection="1">
      <alignment vertical="center"/>
    </xf>
    <xf numFmtId="166" fontId="6" fillId="0" borderId="31" xfId="0" applyNumberFormat="1" applyFont="1" applyBorder="1" applyProtection="1">
      <alignment vertical="center"/>
    </xf>
    <xf numFmtId="166" fontId="6" fillId="0" borderId="27" xfId="0" applyNumberFormat="1" applyFont="1" applyBorder="1" applyProtection="1">
      <alignment vertical="center"/>
    </xf>
    <xf numFmtId="166" fontId="6" fillId="0" borderId="7" xfId="0" applyNumberFormat="1" applyFont="1" applyBorder="1" applyProtection="1">
      <alignment vertical="center"/>
    </xf>
    <xf numFmtId="166" fontId="6" fillId="0" borderId="53" xfId="0" applyNumberFormat="1" applyFont="1" applyBorder="1" applyProtection="1">
      <alignment vertical="center"/>
    </xf>
    <xf numFmtId="166" fontId="27" fillId="0" borderId="12" xfId="0" applyNumberFormat="1" applyFont="1" applyBorder="1" applyProtection="1">
      <alignment vertical="center"/>
    </xf>
    <xf numFmtId="166" fontId="27" fillId="0" borderId="46" xfId="0" applyNumberFormat="1" applyFont="1" applyBorder="1" applyProtection="1">
      <alignment vertical="center"/>
    </xf>
    <xf numFmtId="164" fontId="5" fillId="0" borderId="19" xfId="0" applyNumberFormat="1" applyFont="1" applyFill="1" applyBorder="1" applyProtection="1">
      <alignment vertical="center"/>
    </xf>
    <xf numFmtId="164" fontId="5" fillId="0" borderId="2" xfId="0" applyNumberFormat="1" applyFont="1" applyFill="1" applyBorder="1" applyProtection="1">
      <alignment vertical="center"/>
    </xf>
    <xf numFmtId="164" fontId="6" fillId="0" borderId="25" xfId="0" applyFont="1" applyBorder="1" applyAlignment="1" applyProtection="1">
      <alignment horizontal="left" indent="1"/>
    </xf>
    <xf numFmtId="166" fontId="12" fillId="0" borderId="55" xfId="0" applyNumberFormat="1" applyFont="1" applyBorder="1" applyProtection="1">
      <alignment vertical="center"/>
    </xf>
    <xf numFmtId="166" fontId="12" fillId="0" borderId="6" xfId="0" applyNumberFormat="1" applyFont="1" applyBorder="1" applyProtection="1">
      <alignment vertical="center"/>
    </xf>
    <xf numFmtId="164" fontId="5" fillId="0" borderId="9" xfId="0" applyNumberFormat="1" applyFont="1" applyFill="1" applyBorder="1" applyProtection="1">
      <alignment vertical="center"/>
    </xf>
    <xf numFmtId="166" fontId="5" fillId="0" borderId="39" xfId="0" applyNumberFormat="1" applyFont="1" applyBorder="1" applyProtection="1">
      <alignment vertical="center"/>
    </xf>
    <xf numFmtId="166" fontId="12" fillId="0" borderId="56" xfId="0" applyNumberFormat="1" applyFont="1" applyBorder="1" applyProtection="1">
      <alignment vertical="center"/>
    </xf>
    <xf numFmtId="164" fontId="5" fillId="0" borderId="29" xfId="0" applyNumberFormat="1" applyFont="1" applyFill="1" applyBorder="1" applyProtection="1">
      <alignment vertical="center"/>
    </xf>
    <xf numFmtId="164" fontId="5" fillId="0" borderId="54" xfId="0" applyFont="1" applyFill="1" applyBorder="1" applyAlignment="1" applyProtection="1">
      <alignment horizontal="center"/>
    </xf>
    <xf numFmtId="164" fontId="5" fillId="0" borderId="54" xfId="0" applyNumberFormat="1" applyFont="1" applyFill="1" applyBorder="1" applyProtection="1">
      <alignment vertical="center"/>
    </xf>
    <xf numFmtId="164" fontId="5" fillId="0" borderId="31" xfId="0" applyNumberFormat="1" applyFont="1" applyBorder="1" applyProtection="1">
      <alignment vertical="center"/>
    </xf>
    <xf numFmtId="3" fontId="12" fillId="0" borderId="0" xfId="0" applyNumberFormat="1" applyFont="1">
      <alignment vertical="center"/>
    </xf>
    <xf numFmtId="166" fontId="0" fillId="0" borderId="0" xfId="0" applyNumberFormat="1">
      <alignment vertical="center"/>
    </xf>
    <xf numFmtId="10" fontId="0" fillId="0" borderId="0" xfId="0" applyNumberFormat="1">
      <alignment vertical="center"/>
    </xf>
    <xf numFmtId="166" fontId="12" fillId="0" borderId="26" xfId="0" applyNumberFormat="1" applyFont="1" applyBorder="1">
      <alignment vertical="center"/>
    </xf>
    <xf numFmtId="166" fontId="0" fillId="0" borderId="1" xfId="0" applyNumberFormat="1" applyBorder="1">
      <alignment vertical="center"/>
    </xf>
    <xf numFmtId="3" fontId="0" fillId="0" borderId="1" xfId="0" applyNumberFormat="1" applyBorder="1">
      <alignment vertical="center"/>
    </xf>
    <xf numFmtId="166" fontId="6" fillId="0" borderId="26" xfId="0" applyNumberFormat="1" applyFont="1" applyBorder="1">
      <alignment vertical="center"/>
    </xf>
    <xf numFmtId="166" fontId="6" fillId="0" borderId="20" xfId="0" applyNumberFormat="1" applyFont="1" applyBorder="1">
      <alignment vertical="center"/>
    </xf>
    <xf numFmtId="164" fontId="5" fillId="0" borderId="12" xfId="0" applyFont="1" applyFill="1" applyBorder="1" applyAlignment="1">
      <alignment horizontal="center"/>
    </xf>
    <xf numFmtId="164" fontId="12" fillId="0" borderId="2" xfId="0" applyNumberFormat="1" applyFont="1" applyBorder="1" applyAlignment="1">
      <alignment horizontal="center"/>
    </xf>
    <xf numFmtId="164" fontId="12" fillId="0" borderId="2" xfId="0" applyNumberFormat="1" applyFont="1" applyBorder="1" applyAlignment="1">
      <alignment horizontal="center" wrapText="1"/>
    </xf>
    <xf numFmtId="4" fontId="16" fillId="0" borderId="12" xfId="0" applyNumberFormat="1" applyFont="1" applyBorder="1" applyAlignment="1">
      <alignment horizontal="right" vertical="center"/>
    </xf>
    <xf numFmtId="9" fontId="16" fillId="0" borderId="12" xfId="0" applyNumberFormat="1" applyFont="1" applyBorder="1" applyAlignment="1">
      <alignment horizontal="right" vertical="center"/>
    </xf>
    <xf numFmtId="4" fontId="5" fillId="0" borderId="12" xfId="0" applyNumberFormat="1" applyFont="1" applyFill="1" applyBorder="1" applyAlignment="1">
      <alignment horizontal="right"/>
    </xf>
    <xf numFmtId="9" fontId="5" fillId="0" borderId="12" xfId="0" applyNumberFormat="1" applyFont="1" applyFill="1" applyBorder="1" applyAlignment="1">
      <alignment horizontal="right"/>
    </xf>
    <xf numFmtId="4" fontId="5" fillId="0" borderId="2" xfId="0" applyNumberFormat="1" applyFont="1" applyBorder="1" applyAlignment="1">
      <alignment horizontal="right" vertical="center"/>
    </xf>
    <xf numFmtId="164" fontId="1" fillId="0" borderId="0" xfId="0" applyFont="1" applyBorder="1" applyProtection="1">
      <alignment vertical="center"/>
    </xf>
    <xf numFmtId="164" fontId="1" fillId="0" borderId="1" xfId="0" applyFont="1" applyFill="1" applyBorder="1" applyProtection="1">
      <alignment vertical="center"/>
    </xf>
    <xf numFmtId="49" fontId="9" fillId="3" borderId="0" xfId="0" applyNumberFormat="1" applyFont="1" applyFill="1" applyBorder="1" applyAlignment="1" applyProtection="1">
      <alignment horizontal="left" vertical="center" indent="1"/>
    </xf>
    <xf numFmtId="164" fontId="12" fillId="2" borderId="6" xfId="0" applyFont="1" applyFill="1" applyBorder="1" applyAlignment="1" applyProtection="1">
      <alignment horizontal="center" vertical="center"/>
    </xf>
    <xf numFmtId="164" fontId="12" fillId="0" borderId="9" xfId="0" applyFont="1" applyFill="1" applyBorder="1" applyAlignment="1" applyProtection="1">
      <alignment horizontal="center" vertical="center"/>
    </xf>
    <xf numFmtId="164" fontId="12" fillId="0" borderId="9" xfId="0" applyFont="1" applyFill="1" applyBorder="1" applyAlignment="1" applyProtection="1">
      <alignment horizontal="center" vertical="center" wrapText="1"/>
    </xf>
    <xf numFmtId="164" fontId="12" fillId="0" borderId="1" xfId="0" applyFont="1" applyFill="1" applyBorder="1" applyAlignment="1" applyProtection="1">
      <alignment horizontal="center" vertical="center" wrapText="1"/>
    </xf>
    <xf numFmtId="164" fontId="12" fillId="0" borderId="0" xfId="0" applyFont="1" applyFill="1" applyBorder="1" applyAlignment="1" applyProtection="1">
      <alignment horizontal="center" vertical="center" wrapText="1"/>
    </xf>
    <xf numFmtId="164" fontId="12" fillId="0" borderId="13" xfId="0" applyFont="1" applyFill="1" applyBorder="1" applyAlignment="1" applyProtection="1">
      <alignment horizontal="center" wrapText="1"/>
    </xf>
    <xf numFmtId="164" fontId="0" fillId="0" borderId="0" xfId="0" applyFill="1" applyProtection="1">
      <alignment vertical="center"/>
    </xf>
    <xf numFmtId="164" fontId="13" fillId="0" borderId="50" xfId="0" applyFont="1" applyBorder="1" applyAlignment="1" applyProtection="1">
      <alignment horizontal="left" vertical="center" indent="2"/>
    </xf>
    <xf numFmtId="164" fontId="12" fillId="0" borderId="17" xfId="0" applyFont="1" applyBorder="1" applyAlignment="1" applyProtection="1">
      <alignment horizontal="left" indent="1"/>
    </xf>
    <xf numFmtId="164" fontId="0" fillId="0" borderId="3" xfId="0" applyBorder="1" applyProtection="1">
      <alignment vertical="center"/>
    </xf>
    <xf numFmtId="164" fontId="6" fillId="0" borderId="17" xfId="0" applyFont="1" applyBorder="1" applyAlignment="1" applyProtection="1">
      <alignment horizontal="left" indent="1"/>
    </xf>
    <xf numFmtId="164" fontId="2" fillId="3" borderId="1" xfId="0" applyFont="1" applyFill="1" applyBorder="1" applyAlignment="1" applyProtection="1">
      <alignment horizontal="center" vertical="center"/>
    </xf>
    <xf numFmtId="164" fontId="1" fillId="0" borderId="0" xfId="0" applyFont="1" applyFill="1" applyBorder="1" applyProtection="1">
      <alignment vertical="center"/>
    </xf>
    <xf numFmtId="164" fontId="5" fillId="0" borderId="0" xfId="0" applyFont="1" applyFill="1" applyBorder="1" applyAlignment="1" applyProtection="1">
      <alignment horizontal="left" vertical="center" indent="1"/>
    </xf>
    <xf numFmtId="164" fontId="6" fillId="0" borderId="0" xfId="0" applyFont="1" applyBorder="1" applyAlignment="1" applyProtection="1">
      <alignment horizontal="left" vertical="center" indent="1"/>
    </xf>
    <xf numFmtId="164" fontId="5" fillId="0" borderId="10" xfId="0" applyFont="1" applyBorder="1" applyAlignment="1" applyProtection="1">
      <alignment horizontal="left" vertical="center" indent="2"/>
    </xf>
    <xf numFmtId="164" fontId="11" fillId="0" borderId="10" xfId="0" applyFont="1" applyBorder="1" applyAlignment="1" applyProtection="1">
      <alignment horizontal="left" vertical="center" wrapText="1" indent="2"/>
    </xf>
    <xf numFmtId="164" fontId="5" fillId="0" borderId="10" xfId="0" applyFont="1" applyBorder="1" applyAlignment="1" applyProtection="1">
      <alignment horizontal="left" vertical="center" wrapText="1" indent="2"/>
    </xf>
    <xf numFmtId="164" fontId="5" fillId="0" borderId="17" xfId="0" applyFont="1" applyBorder="1" applyAlignment="1" applyProtection="1">
      <alignment horizontal="left" vertical="center" wrapText="1" indent="2"/>
    </xf>
    <xf numFmtId="164" fontId="6" fillId="0" borderId="9" xfId="0" applyFont="1" applyBorder="1" applyAlignment="1" applyProtection="1">
      <alignment horizontal="left" vertical="center" indent="1"/>
    </xf>
    <xf numFmtId="164" fontId="5" fillId="0" borderId="12" xfId="0" applyFont="1" applyBorder="1" applyAlignment="1" applyProtection="1">
      <alignment horizontal="left" indent="2"/>
    </xf>
    <xf numFmtId="1" fontId="5" fillId="0" borderId="22" xfId="0" applyNumberFormat="1" applyFont="1" applyBorder="1" applyProtection="1">
      <alignment vertical="center"/>
    </xf>
    <xf numFmtId="164" fontId="5" fillId="0" borderId="2" xfId="0" applyFont="1" applyBorder="1" applyAlignment="1" applyProtection="1">
      <alignment horizontal="left" indent="2"/>
    </xf>
    <xf numFmtId="164" fontId="5" fillId="0" borderId="3" xfId="0" applyFont="1" applyBorder="1" applyAlignment="1" applyProtection="1">
      <alignment horizontal="left" indent="2"/>
    </xf>
    <xf numFmtId="166" fontId="5" fillId="0" borderId="57" xfId="0" applyNumberFormat="1" applyFont="1" applyBorder="1" applyProtection="1">
      <alignment vertical="center"/>
    </xf>
    <xf numFmtId="166" fontId="5" fillId="0" borderId="3" xfId="0" applyNumberFormat="1" applyFont="1" applyBorder="1" applyProtection="1">
      <alignment vertical="center"/>
    </xf>
    <xf numFmtId="166" fontId="5" fillId="0" borderId="58" xfId="0" applyNumberFormat="1" applyFont="1" applyBorder="1" applyProtection="1">
      <alignment vertical="center"/>
    </xf>
    <xf numFmtId="166" fontId="5" fillId="0" borderId="59" xfId="0" applyNumberFormat="1" applyFont="1" applyBorder="1" applyProtection="1">
      <alignment vertical="center"/>
    </xf>
    <xf numFmtId="164" fontId="5" fillId="0" borderId="12" xfId="0" applyFont="1" applyBorder="1" applyAlignment="1" applyProtection="1">
      <alignment horizontal="left" indent="3"/>
    </xf>
    <xf numFmtId="166" fontId="5" fillId="0" borderId="20" xfId="0" applyNumberFormat="1" applyFont="1" applyBorder="1" applyProtection="1">
      <alignment vertical="center"/>
    </xf>
    <xf numFmtId="164" fontId="6" fillId="0" borderId="6" xfId="0" applyFont="1" applyBorder="1" applyAlignment="1" applyProtection="1">
      <alignment horizontal="left" indent="2"/>
    </xf>
    <xf numFmtId="166" fontId="12" fillId="0" borderId="60" xfId="0" applyNumberFormat="1" applyFont="1" applyBorder="1" applyProtection="1">
      <alignment vertical="center"/>
    </xf>
    <xf numFmtId="166" fontId="5" fillId="0" borderId="5" xfId="0" applyNumberFormat="1" applyFont="1" applyBorder="1" applyProtection="1">
      <alignment vertical="center"/>
    </xf>
    <xf numFmtId="164" fontId="11" fillId="0" borderId="24" xfId="0" applyFont="1" applyBorder="1" applyAlignment="1" applyProtection="1">
      <alignment horizontal="left" indent="3"/>
    </xf>
    <xf numFmtId="166" fontId="5" fillId="0" borderId="41" xfId="0" applyNumberFormat="1" applyFont="1" applyBorder="1" applyProtection="1">
      <alignment vertical="center"/>
    </xf>
    <xf numFmtId="166" fontId="5" fillId="0" borderId="40" xfId="0" applyNumberFormat="1" applyFont="1" applyBorder="1" applyProtection="1">
      <alignment vertical="center"/>
    </xf>
    <xf numFmtId="166" fontId="12" fillId="0" borderId="43" xfId="0" applyNumberFormat="1" applyFont="1" applyBorder="1" applyProtection="1">
      <alignment vertical="center"/>
    </xf>
    <xf numFmtId="166" fontId="12" fillId="0" borderId="33" xfId="0" applyNumberFormat="1" applyFont="1" applyBorder="1" applyProtection="1">
      <alignment vertical="center"/>
    </xf>
    <xf numFmtId="164" fontId="6" fillId="0" borderId="13" xfId="0" applyFont="1" applyBorder="1" applyAlignment="1" applyProtection="1">
      <alignment horizontal="left" indent="2"/>
    </xf>
    <xf numFmtId="164" fontId="5" fillId="0" borderId="61" xfId="0" applyNumberFormat="1" applyFont="1" applyBorder="1" applyProtection="1">
      <alignment vertical="center"/>
    </xf>
    <xf numFmtId="164" fontId="5" fillId="0" borderId="62" xfId="0" applyNumberFormat="1" applyFont="1" applyBorder="1" applyProtection="1">
      <alignment vertical="center"/>
    </xf>
    <xf numFmtId="164" fontId="5" fillId="0" borderId="15" xfId="0" applyNumberFormat="1" applyFont="1" applyBorder="1" applyProtection="1">
      <alignment vertical="center"/>
    </xf>
    <xf numFmtId="164" fontId="5" fillId="0" borderId="16" xfId="0" applyNumberFormat="1" applyFont="1" applyBorder="1" applyProtection="1">
      <alignment vertical="center"/>
    </xf>
    <xf numFmtId="164" fontId="5" fillId="0" borderId="2" xfId="0" applyNumberFormat="1" applyFont="1" applyBorder="1" applyProtection="1">
      <alignment vertical="center"/>
    </xf>
    <xf numFmtId="164" fontId="5" fillId="0" borderId="19" xfId="0" applyNumberFormat="1" applyFont="1" applyBorder="1" applyProtection="1">
      <alignment vertical="center"/>
    </xf>
    <xf numFmtId="1" fontId="5" fillId="0" borderId="20" xfId="0" applyNumberFormat="1" applyFont="1" applyBorder="1" applyProtection="1">
      <alignment vertical="center"/>
    </xf>
    <xf numFmtId="164" fontId="5" fillId="0" borderId="3" xfId="0" applyFont="1" applyBorder="1" applyAlignment="1" applyProtection="1">
      <alignment horizontal="left" indent="3"/>
    </xf>
    <xf numFmtId="166" fontId="5" fillId="0" borderId="12" xfId="0" applyNumberFormat="1" applyFont="1" applyBorder="1" applyProtection="1">
      <alignment vertical="center"/>
    </xf>
    <xf numFmtId="164" fontId="12" fillId="0" borderId="3" xfId="0" applyFont="1" applyBorder="1" applyAlignment="1" applyProtection="1">
      <alignment horizontal="left" indent="2"/>
    </xf>
    <xf numFmtId="166" fontId="12" fillId="0" borderId="7" xfId="0" applyNumberFormat="1" applyFont="1" applyBorder="1" applyProtection="1">
      <alignment vertical="center"/>
    </xf>
    <xf numFmtId="164" fontId="11" fillId="0" borderId="25" xfId="0" applyFont="1" applyBorder="1" applyAlignment="1" applyProtection="1">
      <alignment horizontal="left" indent="3"/>
    </xf>
    <xf numFmtId="166" fontId="5" fillId="0" borderId="31" xfId="0" applyNumberFormat="1" applyFont="1" applyBorder="1" applyProtection="1">
      <alignment vertical="center"/>
    </xf>
    <xf numFmtId="164" fontId="6" fillId="0" borderId="25" xfId="0" applyFont="1" applyBorder="1" applyAlignment="1" applyProtection="1">
      <alignment horizontal="left" indent="2"/>
    </xf>
    <xf numFmtId="166" fontId="6" fillId="0" borderId="34" xfId="0" applyNumberFormat="1" applyFont="1" applyBorder="1" applyProtection="1">
      <alignment vertical="center"/>
    </xf>
    <xf numFmtId="166" fontId="10" fillId="0" borderId="18" xfId="0" applyNumberFormat="1" applyFont="1" applyBorder="1" applyProtection="1">
      <alignment vertical="center"/>
    </xf>
    <xf numFmtId="166" fontId="10" fillId="0" borderId="0" xfId="0" applyNumberFormat="1" applyFont="1" applyBorder="1" applyProtection="1">
      <alignment vertical="center"/>
    </xf>
    <xf numFmtId="166" fontId="10" fillId="0" borderId="7" xfId="0" applyNumberFormat="1" applyFont="1" applyBorder="1" applyProtection="1">
      <alignment vertical="center"/>
    </xf>
    <xf numFmtId="166" fontId="10" fillId="0" borderId="27" xfId="0" applyNumberFormat="1" applyFont="1" applyBorder="1" applyProtection="1">
      <alignment vertical="center"/>
    </xf>
    <xf numFmtId="164" fontId="1" fillId="0" borderId="60" xfId="0" applyFont="1" applyBorder="1" applyProtection="1">
      <alignment vertical="center"/>
    </xf>
    <xf numFmtId="164" fontId="2" fillId="0" borderId="0" xfId="0" applyFont="1" applyFill="1" applyBorder="1" applyAlignment="1" applyProtection="1">
      <alignment horizontal="center" vertical="center"/>
    </xf>
    <xf numFmtId="164" fontId="5" fillId="2" borderId="6" xfId="0" applyFont="1" applyFill="1" applyBorder="1" applyAlignment="1" applyProtection="1">
      <alignment horizontal="left" vertical="center" indent="1"/>
    </xf>
    <xf numFmtId="164" fontId="5" fillId="2" borderId="55" xfId="0" applyFont="1" applyFill="1" applyBorder="1" applyAlignment="1" applyProtection="1">
      <alignment horizontal="center"/>
    </xf>
    <xf numFmtId="164" fontId="5" fillId="2" borderId="56" xfId="0" applyFont="1" applyFill="1" applyBorder="1" applyAlignment="1" applyProtection="1">
      <alignment horizontal="center"/>
    </xf>
    <xf numFmtId="164" fontId="5" fillId="0" borderId="9" xfId="0" applyFont="1" applyFill="1" applyBorder="1" applyAlignment="1" applyProtection="1">
      <alignment horizontal="left" vertical="center" indent="1"/>
    </xf>
    <xf numFmtId="164" fontId="15" fillId="0" borderId="1" xfId="0" applyNumberFormat="1" applyFont="1" applyBorder="1" applyAlignment="1" applyProtection="1">
      <alignment vertical="center"/>
    </xf>
    <xf numFmtId="164" fontId="6" fillId="0" borderId="1" xfId="0" applyNumberFormat="1" applyFont="1" applyBorder="1" applyAlignment="1" applyProtection="1">
      <alignment vertical="center"/>
    </xf>
    <xf numFmtId="164" fontId="6" fillId="0" borderId="54" xfId="0" applyNumberFormat="1" applyFont="1" applyBorder="1" applyAlignment="1" applyProtection="1">
      <alignment vertical="center"/>
    </xf>
    <xf numFmtId="164" fontId="6" fillId="0" borderId="27" xfId="0" applyNumberFormat="1" applyFont="1" applyBorder="1" applyAlignment="1" applyProtection="1">
      <alignment vertical="center"/>
    </xf>
    <xf numFmtId="164" fontId="6" fillId="0" borderId="8" xfId="0" applyNumberFormat="1" applyFont="1" applyBorder="1" applyAlignment="1" applyProtection="1">
      <alignment vertical="center"/>
    </xf>
    <xf numFmtId="164" fontId="6" fillId="0" borderId="7" xfId="0" applyNumberFormat="1" applyFont="1" applyBorder="1" applyAlignment="1" applyProtection="1">
      <alignment vertical="center"/>
    </xf>
    <xf numFmtId="164" fontId="10" fillId="0" borderId="0" xfId="0" applyFont="1" applyBorder="1" applyAlignment="1" applyProtection="1">
      <alignment vertical="center"/>
    </xf>
    <xf numFmtId="164" fontId="6" fillId="0" borderId="2" xfId="0" applyFont="1" applyBorder="1" applyAlignment="1" applyProtection="1">
      <alignment horizontal="left" vertical="center" indent="1"/>
    </xf>
    <xf numFmtId="164" fontId="10" fillId="0" borderId="3" xfId="0" applyFont="1" applyBorder="1" applyAlignment="1" applyProtection="1">
      <alignment horizontal="left" vertical="center" indent="2"/>
    </xf>
    <xf numFmtId="166" fontId="10" fillId="0" borderId="57" xfId="0" applyNumberFormat="1" applyFont="1" applyBorder="1" applyAlignment="1" applyProtection="1">
      <alignment vertical="center"/>
    </xf>
    <xf numFmtId="166" fontId="10" fillId="0" borderId="63" xfId="0" applyNumberFormat="1" applyFont="1" applyBorder="1" applyAlignment="1" applyProtection="1">
      <alignment vertical="center"/>
    </xf>
    <xf numFmtId="166" fontId="10" fillId="0" borderId="64" xfId="0" applyNumberFormat="1" applyFont="1" applyBorder="1" applyAlignment="1" applyProtection="1">
      <alignment vertical="center"/>
    </xf>
    <xf numFmtId="166" fontId="10" fillId="0" borderId="27" xfId="0" applyNumberFormat="1" applyFont="1" applyBorder="1" applyAlignment="1" applyProtection="1">
      <alignment vertical="center"/>
    </xf>
    <xf numFmtId="166" fontId="10" fillId="0" borderId="1" xfId="0" applyNumberFormat="1" applyFont="1" applyBorder="1" applyAlignment="1" applyProtection="1">
      <alignment vertical="center"/>
    </xf>
    <xf numFmtId="166" fontId="10" fillId="0" borderId="59" xfId="0" applyNumberFormat="1" applyFont="1" applyBorder="1" applyAlignment="1" applyProtection="1">
      <alignment vertical="center"/>
    </xf>
    <xf numFmtId="166" fontId="10" fillId="0" borderId="30" xfId="0" applyNumberFormat="1" applyFont="1" applyBorder="1" applyAlignment="1" applyProtection="1">
      <alignment vertical="center"/>
    </xf>
    <xf numFmtId="166" fontId="10" fillId="0" borderId="0" xfId="0" applyNumberFormat="1" applyFont="1" applyBorder="1" applyAlignment="1" applyProtection="1">
      <alignment vertical="center"/>
    </xf>
    <xf numFmtId="164" fontId="10" fillId="0" borderId="1" xfId="0" applyFont="1" applyBorder="1" applyAlignment="1" applyProtection="1">
      <alignment vertical="center"/>
    </xf>
    <xf numFmtId="164" fontId="10" fillId="0" borderId="12" xfId="0" applyFont="1" applyBorder="1" applyAlignment="1" applyProtection="1">
      <alignment horizontal="left" vertical="center" indent="2"/>
    </xf>
    <xf numFmtId="166" fontId="10" fillId="0" borderId="12" xfId="0" applyNumberFormat="1" applyFont="1" applyBorder="1" applyAlignment="1" applyProtection="1">
      <alignment vertical="center"/>
    </xf>
    <xf numFmtId="166" fontId="10" fillId="0" borderId="51" xfId="0" applyNumberFormat="1" applyFont="1" applyBorder="1" applyAlignment="1" applyProtection="1">
      <alignment vertical="center"/>
    </xf>
    <xf numFmtId="166" fontId="10" fillId="0" borderId="20" xfId="0" applyNumberFormat="1" applyFont="1" applyBorder="1" applyAlignment="1" applyProtection="1">
      <alignment vertical="center"/>
    </xf>
    <xf numFmtId="166" fontId="10" fillId="0" borderId="22" xfId="0" applyNumberFormat="1" applyFont="1" applyBorder="1" applyAlignment="1" applyProtection="1">
      <alignment vertical="center"/>
    </xf>
    <xf numFmtId="164" fontId="6" fillId="0" borderId="3" xfId="0" applyFont="1" applyBorder="1" applyAlignment="1" applyProtection="1">
      <alignment horizontal="left" vertical="center" indent="3"/>
    </xf>
    <xf numFmtId="166" fontId="6" fillId="0" borderId="57" xfId="0" applyNumberFormat="1" applyFont="1" applyBorder="1" applyAlignment="1" applyProtection="1">
      <alignment vertical="center"/>
    </xf>
    <xf numFmtId="166" fontId="6" fillId="0" borderId="63" xfId="0" applyNumberFormat="1" applyFont="1" applyBorder="1" applyAlignment="1" applyProtection="1">
      <alignment vertical="center"/>
    </xf>
    <xf numFmtId="166" fontId="12" fillId="0" borderId="64" xfId="0" applyNumberFormat="1" applyFont="1" applyBorder="1" applyAlignment="1" applyProtection="1">
      <alignment vertical="center"/>
    </xf>
    <xf numFmtId="166" fontId="6" fillId="0" borderId="27" xfId="0" applyNumberFormat="1" applyFont="1" applyBorder="1" applyAlignment="1" applyProtection="1">
      <alignment vertical="center"/>
    </xf>
    <xf numFmtId="166" fontId="6" fillId="0" borderId="1" xfId="0" applyNumberFormat="1" applyFont="1" applyBorder="1" applyAlignment="1" applyProtection="1">
      <alignment vertical="center"/>
    </xf>
    <xf numFmtId="166" fontId="6" fillId="0" borderId="59" xfId="0" applyNumberFormat="1" applyFont="1" applyBorder="1" applyAlignment="1" applyProtection="1">
      <alignment vertical="center"/>
    </xf>
    <xf numFmtId="166" fontId="6" fillId="0" borderId="64" xfId="0" applyNumberFormat="1" applyFont="1" applyBorder="1" applyAlignment="1" applyProtection="1">
      <alignment vertical="center"/>
    </xf>
    <xf numFmtId="166" fontId="12" fillId="0" borderId="30" xfId="0" applyNumberFormat="1" applyFont="1" applyBorder="1" applyAlignment="1" applyProtection="1">
      <alignment vertical="center"/>
    </xf>
    <xf numFmtId="166" fontId="6" fillId="0" borderId="30" xfId="0" applyNumberFormat="1" applyFont="1" applyBorder="1" applyAlignment="1" applyProtection="1">
      <alignment vertical="center"/>
    </xf>
    <xf numFmtId="164" fontId="6" fillId="0" borderId="12" xfId="0" applyFont="1" applyBorder="1" applyAlignment="1" applyProtection="1">
      <alignment horizontal="left" vertical="center" indent="1"/>
    </xf>
    <xf numFmtId="166" fontId="6" fillId="0" borderId="20" xfId="0" applyNumberFormat="1" applyFont="1" applyBorder="1" applyAlignment="1" applyProtection="1">
      <alignment vertical="center"/>
    </xf>
    <xf numFmtId="166" fontId="6" fillId="0" borderId="51" xfId="0" applyNumberFormat="1" applyFont="1" applyBorder="1" applyAlignment="1" applyProtection="1">
      <alignment vertical="center"/>
    </xf>
    <xf numFmtId="166" fontId="6" fillId="0" borderId="65" xfId="0" applyNumberFormat="1" applyFont="1" applyBorder="1" applyAlignment="1" applyProtection="1">
      <alignment vertical="center"/>
    </xf>
    <xf numFmtId="166" fontId="6" fillId="0" borderId="23" xfId="0" applyNumberFormat="1" applyFont="1" applyBorder="1" applyAlignment="1" applyProtection="1">
      <alignment vertical="center"/>
    </xf>
    <xf numFmtId="166" fontId="6" fillId="0" borderId="22" xfId="0" applyNumberFormat="1" applyFont="1" applyBorder="1" applyAlignment="1" applyProtection="1">
      <alignment vertical="center"/>
    </xf>
    <xf numFmtId="164" fontId="10" fillId="0" borderId="0" xfId="0" applyFont="1" applyBorder="1" applyProtection="1">
      <alignment vertical="center"/>
    </xf>
    <xf numFmtId="164" fontId="10" fillId="0" borderId="2" xfId="0" applyFont="1" applyBorder="1" applyAlignment="1" applyProtection="1">
      <alignment horizontal="left" vertical="center" indent="2"/>
    </xf>
    <xf numFmtId="166" fontId="8" fillId="0" borderId="27" xfId="0" applyNumberFormat="1" applyFont="1" applyBorder="1" applyProtection="1">
      <alignment vertical="center"/>
    </xf>
    <xf numFmtId="166" fontId="8" fillId="0" borderId="1" xfId="0" applyNumberFormat="1" applyFont="1" applyBorder="1" applyProtection="1">
      <alignment vertical="center"/>
    </xf>
    <xf numFmtId="164" fontId="10" fillId="0" borderId="0" xfId="0" applyFont="1" applyProtection="1">
      <alignment vertical="center"/>
    </xf>
    <xf numFmtId="166" fontId="10" fillId="0" borderId="28" xfId="0" applyNumberFormat="1" applyFont="1" applyBorder="1" applyProtection="1">
      <alignment vertical="center"/>
    </xf>
    <xf numFmtId="166" fontId="10" fillId="0" borderId="51" xfId="0" applyNumberFormat="1" applyFont="1" applyBorder="1" applyProtection="1">
      <alignment vertical="center"/>
    </xf>
    <xf numFmtId="166" fontId="10" fillId="0" borderId="1" xfId="0" applyNumberFormat="1" applyFont="1" applyBorder="1" applyProtection="1">
      <alignment vertical="center"/>
    </xf>
    <xf numFmtId="166" fontId="10" fillId="0" borderId="19" xfId="0" applyNumberFormat="1" applyFont="1" applyBorder="1" applyProtection="1">
      <alignment vertical="center"/>
    </xf>
    <xf numFmtId="166" fontId="10" fillId="0" borderId="29" xfId="0" applyNumberFormat="1" applyFont="1" applyBorder="1" applyProtection="1">
      <alignment vertical="center"/>
    </xf>
    <xf numFmtId="164" fontId="10" fillId="0" borderId="9" xfId="0" applyFont="1" applyBorder="1" applyAlignment="1" applyProtection="1">
      <alignment horizontal="left" vertical="center" indent="2"/>
    </xf>
    <xf numFmtId="164" fontId="6" fillId="0" borderId="25" xfId="0" applyFont="1" applyBorder="1" applyAlignment="1" applyProtection="1">
      <alignment horizontal="left" vertical="center" indent="3"/>
    </xf>
    <xf numFmtId="166" fontId="10" fillId="0" borderId="32" xfId="0" applyNumberFormat="1" applyFont="1" applyBorder="1" applyProtection="1">
      <alignment vertical="center"/>
    </xf>
    <xf numFmtId="166" fontId="10" fillId="0" borderId="34" xfId="0" applyNumberFormat="1" applyFont="1" applyBorder="1" applyProtection="1">
      <alignment vertical="center"/>
    </xf>
    <xf numFmtId="166" fontId="10" fillId="0" borderId="35" xfId="0" applyNumberFormat="1" applyFont="1" applyBorder="1" applyProtection="1">
      <alignment vertical="center"/>
    </xf>
    <xf numFmtId="166" fontId="10" fillId="0" borderId="66" xfId="0" applyNumberFormat="1" applyFont="1" applyBorder="1" applyProtection="1">
      <alignment vertical="center"/>
    </xf>
    <xf numFmtId="166" fontId="10" fillId="0" borderId="31" xfId="0" applyNumberFormat="1" applyFont="1" applyBorder="1" applyProtection="1">
      <alignment vertical="center"/>
    </xf>
    <xf numFmtId="166" fontId="10" fillId="0" borderId="54" xfId="0" applyNumberFormat="1" applyFont="1" applyBorder="1" applyProtection="1">
      <alignment vertical="center"/>
    </xf>
    <xf numFmtId="166" fontId="10" fillId="0" borderId="8" xfId="0" applyNumberFormat="1" applyFont="1" applyBorder="1" applyProtection="1">
      <alignment vertical="center"/>
    </xf>
    <xf numFmtId="166" fontId="10" fillId="0" borderId="47" xfId="0" applyNumberFormat="1" applyFont="1" applyBorder="1" applyProtection="1">
      <alignment vertical="center"/>
    </xf>
    <xf numFmtId="166" fontId="10" fillId="0" borderId="39" xfId="0" applyNumberFormat="1" applyFont="1" applyBorder="1" applyProtection="1">
      <alignment vertical="center"/>
    </xf>
    <xf numFmtId="166" fontId="10" fillId="0" borderId="33" xfId="0" applyNumberFormat="1" applyFont="1" applyBorder="1" applyProtection="1">
      <alignment vertical="center"/>
    </xf>
    <xf numFmtId="166" fontId="12" fillId="0" borderId="66" xfId="0" applyNumberFormat="1" applyFont="1" applyBorder="1" applyProtection="1">
      <alignment vertical="center"/>
    </xf>
    <xf numFmtId="166" fontId="12" fillId="0" borderId="31" xfId="0" applyNumberFormat="1" applyFont="1" applyBorder="1" applyProtection="1">
      <alignment vertical="center"/>
    </xf>
    <xf numFmtId="164" fontId="6" fillId="0" borderId="25" xfId="0" applyFont="1" applyBorder="1" applyAlignment="1" applyProtection="1">
      <alignment horizontal="left" vertical="center" indent="1"/>
    </xf>
    <xf numFmtId="164" fontId="10" fillId="0" borderId="2" xfId="0" applyFont="1" applyBorder="1" applyAlignment="1" applyProtection="1">
      <alignment horizontal="left" vertical="center" indent="1"/>
    </xf>
    <xf numFmtId="166" fontId="10" fillId="0" borderId="67" xfId="0" applyNumberFormat="1" applyFont="1" applyBorder="1" applyProtection="1">
      <alignment vertical="center"/>
    </xf>
    <xf numFmtId="166" fontId="6" fillId="0" borderId="66" xfId="0" applyNumberFormat="1" applyFont="1" applyBorder="1" applyProtection="1">
      <alignment vertical="center"/>
    </xf>
    <xf numFmtId="166" fontId="6" fillId="0" borderId="1" xfId="0" applyNumberFormat="1" applyFont="1" applyBorder="1" applyProtection="1">
      <alignment vertical="center"/>
    </xf>
    <xf numFmtId="166" fontId="6" fillId="0" borderId="35" xfId="0" applyNumberFormat="1" applyFont="1" applyBorder="1" applyProtection="1">
      <alignment vertical="center"/>
    </xf>
    <xf numFmtId="164" fontId="5" fillId="2" borderId="48" xfId="0" applyFont="1" applyFill="1" applyBorder="1" applyAlignment="1" applyProtection="1">
      <alignment horizontal="center"/>
    </xf>
    <xf numFmtId="164" fontId="5" fillId="0" borderId="10" xfId="0" applyFont="1" applyFill="1" applyBorder="1" applyAlignment="1" applyProtection="1">
      <alignment horizontal="left" vertical="center" indent="1"/>
    </xf>
    <xf numFmtId="3" fontId="5" fillId="0" borderId="10" xfId="0" applyNumberFormat="1" applyFont="1" applyFill="1" applyBorder="1" applyAlignment="1" applyProtection="1">
      <alignment horizontal="left" vertical="center" indent="1"/>
    </xf>
    <xf numFmtId="164" fontId="6" fillId="0" borderId="0" xfId="0" applyNumberFormat="1" applyFont="1" applyBorder="1" applyAlignment="1" applyProtection="1">
      <alignment vertical="center"/>
    </xf>
    <xf numFmtId="166" fontId="5" fillId="0" borderId="21" xfId="0" applyNumberFormat="1" applyFont="1" applyBorder="1" applyAlignment="1" applyProtection="1">
      <alignment vertical="center"/>
    </xf>
    <xf numFmtId="166" fontId="5" fillId="0" borderId="0" xfId="0" applyNumberFormat="1" applyFont="1" applyBorder="1" applyAlignment="1" applyProtection="1">
      <alignment vertical="center"/>
    </xf>
    <xf numFmtId="164" fontId="11" fillId="0" borderId="10" xfId="0" applyFont="1" applyBorder="1" applyAlignment="1" applyProtection="1">
      <alignment horizontal="left" vertical="center" indent="2"/>
    </xf>
    <xf numFmtId="166" fontId="13" fillId="0" borderId="0" xfId="0" applyNumberFormat="1" applyFont="1" applyBorder="1" applyAlignment="1" applyProtection="1">
      <alignment vertical="center"/>
    </xf>
    <xf numFmtId="166" fontId="22" fillId="0" borderId="26" xfId="0" applyNumberFormat="1" applyFont="1" applyBorder="1" applyAlignment="1" applyProtection="1">
      <alignment vertical="center"/>
    </xf>
    <xf numFmtId="164" fontId="12" fillId="0" borderId="10" xfId="0" applyFont="1" applyBorder="1" applyAlignment="1" applyProtection="1">
      <alignment horizontal="left" vertical="center" indent="2"/>
    </xf>
    <xf numFmtId="166" fontId="12" fillId="0" borderId="0" xfId="0" applyNumberFormat="1" applyFont="1" applyBorder="1" applyAlignment="1" applyProtection="1">
      <alignment vertical="center"/>
    </xf>
    <xf numFmtId="166" fontId="11" fillId="0" borderId="21" xfId="0" applyNumberFormat="1" applyFont="1" applyBorder="1" applyAlignment="1" applyProtection="1">
      <alignment vertical="center"/>
    </xf>
    <xf numFmtId="168" fontId="6" fillId="0" borderId="10" xfId="0" applyNumberFormat="1" applyFont="1" applyBorder="1" applyAlignment="1" applyProtection="1">
      <alignment horizontal="left" vertical="center" indent="1"/>
    </xf>
    <xf numFmtId="166" fontId="6" fillId="0" borderId="0" xfId="0" applyNumberFormat="1" applyFont="1" applyBorder="1" applyAlignment="1" applyProtection="1">
      <alignment vertical="center"/>
    </xf>
    <xf numFmtId="166" fontId="16" fillId="0" borderId="21" xfId="0" applyNumberFormat="1" applyFont="1" applyBorder="1" applyAlignment="1" applyProtection="1">
      <alignment vertical="center"/>
    </xf>
    <xf numFmtId="166" fontId="8" fillId="0" borderId="0" xfId="0" applyNumberFormat="1" applyFont="1" applyBorder="1" applyAlignment="1" applyProtection="1">
      <alignment vertical="center"/>
    </xf>
    <xf numFmtId="164" fontId="5" fillId="0" borderId="10" xfId="0" applyFont="1" applyBorder="1" applyAlignment="1" applyProtection="1">
      <alignment horizontal="left" vertical="center" indent="3"/>
    </xf>
    <xf numFmtId="164" fontId="12" fillId="0" borderId="10" xfId="0" applyFont="1" applyBorder="1" applyAlignment="1" applyProtection="1">
      <alignment horizontal="left" vertical="center" indent="1"/>
    </xf>
    <xf numFmtId="166" fontId="12" fillId="0" borderId="68" xfId="0" applyNumberFormat="1" applyFont="1" applyBorder="1" applyProtection="1">
      <alignment vertical="center"/>
    </xf>
    <xf numFmtId="164" fontId="12" fillId="0" borderId="0" xfId="0" applyFont="1" applyProtection="1">
      <alignment vertical="center"/>
    </xf>
    <xf numFmtId="166" fontId="12" fillId="0" borderId="0" xfId="0" applyNumberFormat="1" applyFont="1" applyBorder="1" applyProtection="1">
      <alignment vertical="center"/>
    </xf>
    <xf numFmtId="164" fontId="12" fillId="0" borderId="1" xfId="0" applyFont="1" applyBorder="1" applyProtection="1">
      <alignment vertical="center"/>
    </xf>
    <xf numFmtId="164" fontId="12" fillId="0" borderId="0" xfId="0" applyFont="1" applyBorder="1" applyProtection="1">
      <alignment vertical="center"/>
    </xf>
    <xf numFmtId="164" fontId="6" fillId="0" borderId="10" xfId="0" applyFont="1" applyBorder="1" applyAlignment="1" applyProtection="1">
      <alignment horizontal="left" vertical="center" indent="2"/>
    </xf>
    <xf numFmtId="166" fontId="6" fillId="0" borderId="69" xfId="0" applyNumberFormat="1" applyFont="1" applyBorder="1" applyAlignment="1" applyProtection="1">
      <alignment vertical="center"/>
    </xf>
    <xf numFmtId="164" fontId="5" fillId="0" borderId="10" xfId="0" applyFont="1" applyBorder="1" applyProtection="1">
      <alignment vertical="center"/>
    </xf>
    <xf numFmtId="164" fontId="12" fillId="0" borderId="10" xfId="0" applyFont="1" applyBorder="1" applyAlignment="1" applyProtection="1">
      <alignment horizontal="left" vertical="center" wrapText="1" indent="1"/>
    </xf>
    <xf numFmtId="166" fontId="12" fillId="0" borderId="0" xfId="0" applyNumberFormat="1" applyFont="1" applyBorder="1" applyAlignment="1" applyProtection="1">
      <alignment vertical="center" wrapText="1"/>
    </xf>
    <xf numFmtId="164" fontId="5" fillId="0" borderId="10" xfId="0" applyFont="1" applyBorder="1" applyAlignment="1" applyProtection="1">
      <alignment horizontal="left" vertical="center" indent="1"/>
    </xf>
    <xf numFmtId="164" fontId="12" fillId="0" borderId="10" xfId="0" applyFont="1" applyFill="1" applyBorder="1" applyAlignment="1" applyProtection="1">
      <alignment horizontal="left" vertical="center" indent="1"/>
    </xf>
    <xf numFmtId="166" fontId="12" fillId="0" borderId="0" xfId="0" applyNumberFormat="1" applyFont="1" applyFill="1" applyBorder="1" applyAlignment="1" applyProtection="1">
      <alignment vertical="center"/>
    </xf>
    <xf numFmtId="164" fontId="5" fillId="0" borderId="10" xfId="0" applyFont="1" applyFill="1" applyBorder="1" applyAlignment="1" applyProtection="1">
      <alignment horizontal="left" vertical="center" indent="2"/>
    </xf>
    <xf numFmtId="166" fontId="16" fillId="0" borderId="21" xfId="0" applyNumberFormat="1" applyFont="1" applyFill="1" applyBorder="1" applyAlignment="1" applyProtection="1">
      <alignment vertical="center"/>
    </xf>
    <xf numFmtId="166" fontId="8" fillId="0" borderId="0" xfId="0" applyNumberFormat="1" applyFont="1" applyFill="1" applyBorder="1" applyAlignment="1" applyProtection="1">
      <alignment vertical="center"/>
    </xf>
    <xf numFmtId="164" fontId="12" fillId="0" borderId="10" xfId="0" applyFont="1" applyFill="1" applyBorder="1" applyAlignment="1" applyProtection="1">
      <alignment horizontal="left" vertical="center" indent="2"/>
    </xf>
    <xf numFmtId="166" fontId="11" fillId="0" borderId="21" xfId="0" applyNumberFormat="1" applyFont="1" applyFill="1" applyBorder="1" applyAlignment="1" applyProtection="1">
      <alignment vertical="center"/>
    </xf>
    <xf numFmtId="164" fontId="28" fillId="0" borderId="0" xfId="0" applyFont="1">
      <alignment vertical="center"/>
    </xf>
    <xf numFmtId="172" fontId="0" fillId="0" borderId="0" xfId="0" applyNumberFormat="1">
      <alignment vertical="center"/>
    </xf>
    <xf numFmtId="170" fontId="0" fillId="0" borderId="0" xfId="0" applyNumberFormat="1">
      <alignment vertical="center"/>
    </xf>
    <xf numFmtId="166" fontId="5" fillId="0" borderId="65" xfId="0" applyNumberFormat="1" applyFont="1" applyBorder="1">
      <alignment vertical="center"/>
    </xf>
    <xf numFmtId="2" fontId="8" fillId="0" borderId="12" xfId="0" applyNumberFormat="1" applyFont="1" applyBorder="1" applyProtection="1">
      <alignment vertical="center"/>
      <protection locked="0"/>
    </xf>
    <xf numFmtId="166" fontId="5" fillId="0" borderId="51" xfId="0" applyNumberFormat="1" applyFont="1" applyBorder="1">
      <alignment vertical="center"/>
    </xf>
    <xf numFmtId="166" fontId="6" fillId="0" borderId="55" xfId="0" applyNumberFormat="1" applyFont="1" applyBorder="1" applyProtection="1">
      <alignment vertical="center"/>
    </xf>
    <xf numFmtId="166" fontId="6" fillId="0" borderId="5" xfId="0" applyNumberFormat="1" applyFont="1" applyBorder="1" applyProtection="1">
      <alignment vertical="center"/>
    </xf>
    <xf numFmtId="164" fontId="12" fillId="0" borderId="13" xfId="0" applyFont="1" applyFill="1" applyBorder="1" applyAlignment="1" applyProtection="1">
      <alignment horizontal="center" vertical="center"/>
    </xf>
    <xf numFmtId="164" fontId="6" fillId="0" borderId="3" xfId="0" applyFont="1" applyBorder="1" applyAlignment="1" applyProtection="1">
      <alignment horizontal="left" indent="1"/>
    </xf>
    <xf numFmtId="164" fontId="6" fillId="0" borderId="9" xfId="0" applyFont="1" applyBorder="1" applyAlignment="1">
      <alignment horizontal="left" indent="1"/>
    </xf>
    <xf numFmtId="164" fontId="6" fillId="0" borderId="25" xfId="0" applyFont="1" applyBorder="1" applyAlignment="1">
      <alignment horizontal="left" indent="2"/>
    </xf>
    <xf numFmtId="164" fontId="5" fillId="0" borderId="9" xfId="0" applyFont="1" applyBorder="1" applyAlignment="1">
      <alignment horizontal="left" indent="1"/>
    </xf>
    <xf numFmtId="164" fontId="6" fillId="0" borderId="13" xfId="0" applyFont="1" applyBorder="1" applyAlignment="1">
      <alignment horizontal="left" indent="1"/>
    </xf>
    <xf numFmtId="164" fontId="6" fillId="0" borderId="12" xfId="0" applyFont="1" applyBorder="1" applyAlignment="1">
      <alignment horizontal="left" indent="1"/>
    </xf>
    <xf numFmtId="164" fontId="6" fillId="0" borderId="25" xfId="0" applyFont="1" applyBorder="1" applyAlignment="1">
      <alignment horizontal="left" indent="1"/>
    </xf>
    <xf numFmtId="164" fontId="17" fillId="0" borderId="6" xfId="0" applyFont="1" applyFill="1" applyBorder="1" applyAlignment="1" applyProtection="1">
      <alignment horizontal="left" vertical="center" indent="1"/>
    </xf>
    <xf numFmtId="164" fontId="6" fillId="0" borderId="13" xfId="0" applyFont="1" applyBorder="1" applyAlignment="1">
      <alignment horizontal="left" vertical="center" indent="1"/>
    </xf>
    <xf numFmtId="164" fontId="10" fillId="0" borderId="12" xfId="0" applyFont="1" applyBorder="1" applyAlignment="1">
      <alignment horizontal="left" vertical="center" indent="1"/>
    </xf>
    <xf numFmtId="164" fontId="10" fillId="0" borderId="12" xfId="0" applyFont="1" applyBorder="1" applyAlignment="1">
      <alignment horizontal="left" vertical="center" indent="2"/>
    </xf>
    <xf numFmtId="164" fontId="6" fillId="0" borderId="49" xfId="0" applyFont="1" applyBorder="1" applyAlignment="1">
      <alignment horizontal="left" vertical="center" indent="1"/>
    </xf>
    <xf numFmtId="164" fontId="6" fillId="0" borderId="2" xfId="0" applyFont="1" applyBorder="1" applyAlignment="1">
      <alignment horizontal="left" vertical="center" indent="1"/>
    </xf>
    <xf numFmtId="164" fontId="10" fillId="0" borderId="2" xfId="0" applyFont="1" applyBorder="1" applyAlignment="1">
      <alignment horizontal="left" vertical="center" indent="2"/>
    </xf>
    <xf numFmtId="164" fontId="8" fillId="0" borderId="2" xfId="0" applyFont="1" applyBorder="1" applyAlignment="1" applyProtection="1">
      <alignment horizontal="left" vertical="center" indent="2"/>
      <protection locked="0"/>
    </xf>
    <xf numFmtId="164" fontId="6" fillId="0" borderId="49" xfId="0" applyFont="1" applyBorder="1" applyAlignment="1">
      <alignment horizontal="left" vertical="center" indent="2"/>
    </xf>
    <xf numFmtId="164" fontId="10" fillId="0" borderId="9" xfId="0" applyFont="1" applyBorder="1" applyAlignment="1">
      <alignment horizontal="left" vertical="center" indent="3"/>
    </xf>
    <xf numFmtId="164" fontId="6" fillId="0" borderId="25" xfId="0" applyFont="1" applyBorder="1" applyAlignment="1">
      <alignment horizontal="left" vertical="center" indent="2"/>
    </xf>
    <xf numFmtId="164" fontId="5" fillId="0" borderId="70" xfId="0" applyFont="1" applyFill="1" applyBorder="1" applyAlignment="1">
      <alignment horizontal="center"/>
    </xf>
    <xf numFmtId="164" fontId="5" fillId="0" borderId="70" xfId="0" applyFont="1" applyBorder="1">
      <alignment vertical="center"/>
    </xf>
    <xf numFmtId="166" fontId="5" fillId="0" borderId="70" xfId="0" applyNumberFormat="1" applyFont="1" applyBorder="1">
      <alignment vertical="center"/>
    </xf>
    <xf numFmtId="164" fontId="5" fillId="0" borderId="61" xfId="0" applyFont="1" applyBorder="1">
      <alignment vertical="center"/>
    </xf>
    <xf numFmtId="164" fontId="5" fillId="0" borderId="28" xfId="0" applyFont="1" applyBorder="1">
      <alignment vertical="center"/>
    </xf>
    <xf numFmtId="164" fontId="5" fillId="0" borderId="71" xfId="0" applyFont="1" applyFill="1" applyBorder="1" applyAlignment="1">
      <alignment horizontal="center"/>
    </xf>
    <xf numFmtId="164" fontId="5" fillId="0" borderId="71" xfId="0" applyFont="1" applyBorder="1">
      <alignment vertical="center"/>
    </xf>
    <xf numFmtId="166" fontId="5" fillId="0" borderId="71" xfId="0" applyNumberFormat="1" applyFont="1" applyBorder="1">
      <alignment vertical="center"/>
    </xf>
    <xf numFmtId="166" fontId="5" fillId="0" borderId="72" xfId="0" applyNumberFormat="1" applyFont="1" applyBorder="1">
      <alignment vertical="center"/>
    </xf>
    <xf numFmtId="164" fontId="6" fillId="0" borderId="73" xfId="0" applyFont="1" applyBorder="1" applyAlignment="1" applyProtection="1">
      <alignment horizontal="left" indent="2"/>
    </xf>
    <xf numFmtId="164" fontId="5" fillId="4" borderId="9" xfId="0" applyNumberFormat="1" applyFont="1" applyFill="1" applyBorder="1" applyProtection="1">
      <alignment vertical="center"/>
    </xf>
    <xf numFmtId="166" fontId="5" fillId="0" borderId="24" xfId="0" applyNumberFormat="1" applyFont="1" applyBorder="1" applyProtection="1">
      <alignment vertical="center"/>
    </xf>
    <xf numFmtId="166" fontId="12" fillId="0" borderId="49" xfId="0" applyNumberFormat="1" applyFont="1" applyBorder="1" applyProtection="1">
      <alignment vertical="center"/>
    </xf>
    <xf numFmtId="166" fontId="5" fillId="0" borderId="12" xfId="0" applyNumberFormat="1" applyFont="1" applyBorder="1" applyProtection="1">
      <alignment vertical="center"/>
      <protection locked="0"/>
    </xf>
    <xf numFmtId="164" fontId="5" fillId="0" borderId="13" xfId="0" applyNumberFormat="1" applyFont="1" applyBorder="1" applyProtection="1">
      <alignment vertical="center"/>
    </xf>
    <xf numFmtId="1" fontId="5" fillId="0" borderId="12" xfId="0" applyNumberFormat="1" applyFont="1" applyBorder="1" applyProtection="1">
      <alignment vertical="center"/>
    </xf>
    <xf numFmtId="166" fontId="5" fillId="0" borderId="6" xfId="0" applyNumberFormat="1" applyFont="1" applyBorder="1" applyProtection="1">
      <alignment vertical="center"/>
    </xf>
    <xf numFmtId="166" fontId="6" fillId="0" borderId="25" xfId="0" applyNumberFormat="1" applyFont="1" applyBorder="1" applyProtection="1">
      <alignment vertical="center"/>
    </xf>
    <xf numFmtId="164" fontId="5" fillId="0" borderId="71" xfId="0" applyFont="1" applyFill="1" applyBorder="1" applyProtection="1">
      <alignment vertical="center"/>
    </xf>
    <xf numFmtId="164" fontId="5" fillId="0" borderId="71" xfId="0" applyFont="1" applyFill="1" applyBorder="1" applyAlignment="1" applyProtection="1">
      <alignment horizontal="center"/>
    </xf>
    <xf numFmtId="164" fontId="5" fillId="0" borderId="71" xfId="0" applyFont="1" applyBorder="1" applyProtection="1">
      <alignment vertical="center"/>
    </xf>
    <xf numFmtId="166" fontId="5" fillId="0" borderId="71" xfId="0" applyNumberFormat="1" applyFont="1" applyBorder="1" applyProtection="1">
      <alignment vertical="center"/>
    </xf>
    <xf numFmtId="166" fontId="6" fillId="0" borderId="71" xfId="0" applyNumberFormat="1" applyFont="1" applyBorder="1" applyProtection="1">
      <alignment vertical="center"/>
    </xf>
    <xf numFmtId="164" fontId="5" fillId="2" borderId="74" xfId="0" applyFont="1" applyFill="1" applyBorder="1" applyAlignment="1" applyProtection="1">
      <alignment horizontal="center"/>
    </xf>
    <xf numFmtId="164" fontId="5" fillId="2" borderId="75" xfId="0" applyFont="1" applyFill="1" applyBorder="1" applyAlignment="1" applyProtection="1">
      <alignment horizontal="center"/>
    </xf>
    <xf numFmtId="164" fontId="5" fillId="2" borderId="76" xfId="0" applyFont="1" applyFill="1" applyBorder="1" applyAlignment="1" applyProtection="1">
      <alignment horizontal="center"/>
    </xf>
    <xf numFmtId="164" fontId="5" fillId="2" borderId="77" xfId="0" applyFont="1" applyFill="1" applyBorder="1" applyAlignment="1" applyProtection="1">
      <alignment horizontal="center"/>
    </xf>
    <xf numFmtId="164" fontId="5" fillId="2" borderId="78" xfId="0" applyFont="1" applyFill="1" applyBorder="1" applyAlignment="1" applyProtection="1">
      <alignment horizontal="center"/>
    </xf>
    <xf numFmtId="164" fontId="5" fillId="2" borderId="79" xfId="0" applyFont="1" applyFill="1" applyBorder="1" applyAlignment="1" applyProtection="1">
      <alignment horizontal="center"/>
    </xf>
    <xf numFmtId="164" fontId="5" fillId="2" borderId="80" xfId="0" applyFont="1" applyFill="1" applyBorder="1" applyAlignment="1" applyProtection="1">
      <alignment horizontal="center"/>
    </xf>
    <xf numFmtId="164" fontId="5" fillId="2" borderId="81" xfId="0" applyFont="1" applyFill="1" applyBorder="1" applyAlignment="1" applyProtection="1">
      <alignment horizontal="center"/>
    </xf>
    <xf numFmtId="164" fontId="5" fillId="0" borderId="82" xfId="0" applyFont="1" applyFill="1" applyBorder="1" applyAlignment="1" applyProtection="1">
      <alignment horizontal="center"/>
    </xf>
    <xf numFmtId="165" fontId="0" fillId="0" borderId="0" xfId="0" applyNumberFormat="1">
      <alignment vertical="center"/>
    </xf>
    <xf numFmtId="0" fontId="12" fillId="0" borderId="0" xfId="0" applyNumberFormat="1" applyFont="1" applyBorder="1" applyAlignment="1">
      <alignment horizontal="center" vertical="center" wrapText="1"/>
    </xf>
    <xf numFmtId="164" fontId="3" fillId="0" borderId="0" xfId="0" applyFont="1" applyBorder="1" applyAlignment="1" applyProtection="1">
      <alignment horizontal="center" vertical="center" wrapText="1"/>
    </xf>
    <xf numFmtId="164" fontId="1" fillId="0" borderId="21" xfId="0" applyFont="1" applyBorder="1" applyProtection="1">
      <alignment vertical="center"/>
    </xf>
    <xf numFmtId="164" fontId="1" fillId="0" borderId="17" xfId="0" applyFont="1" applyBorder="1" applyProtection="1">
      <alignment vertical="center"/>
    </xf>
    <xf numFmtId="164" fontId="1" fillId="0" borderId="28" xfId="0" applyFont="1" applyBorder="1" applyProtection="1">
      <alignment vertical="center"/>
    </xf>
    <xf numFmtId="164" fontId="1" fillId="0" borderId="1" xfId="0" applyFont="1" applyBorder="1" applyProtection="1">
      <alignment vertical="center"/>
    </xf>
    <xf numFmtId="49" fontId="9" fillId="3" borderId="10" xfId="0" applyNumberFormat="1" applyFont="1" applyFill="1" applyBorder="1" applyAlignment="1" applyProtection="1">
      <alignment horizontal="left" vertical="center" indent="1"/>
    </xf>
    <xf numFmtId="164" fontId="6" fillId="0" borderId="12" xfId="0" applyFont="1" applyFill="1" applyBorder="1" applyAlignment="1" applyProtection="1">
      <alignment horizontal="left" vertical="center" indent="1"/>
    </xf>
    <xf numFmtId="164" fontId="5" fillId="0" borderId="12" xfId="0" applyNumberFormat="1" applyFont="1" applyBorder="1" applyProtection="1">
      <alignment vertical="center"/>
    </xf>
    <xf numFmtId="164" fontId="5" fillId="0" borderId="50" xfId="0" applyNumberFormat="1" applyFont="1" applyBorder="1" applyProtection="1">
      <alignment vertical="center"/>
    </xf>
    <xf numFmtId="164" fontId="5" fillId="0" borderId="22" xfId="0" applyNumberFormat="1" applyFont="1" applyBorder="1" applyProtection="1">
      <alignment vertical="center"/>
    </xf>
    <xf numFmtId="164" fontId="5" fillId="0" borderId="83" xfId="0" applyNumberFormat="1" applyFont="1" applyBorder="1" applyProtection="1">
      <alignment vertical="center"/>
    </xf>
    <xf numFmtId="49" fontId="9" fillId="3" borderId="84" xfId="0" applyNumberFormat="1" applyFont="1" applyFill="1" applyBorder="1" applyAlignment="1">
      <alignment horizontal="left" vertical="center" indent="1"/>
    </xf>
    <xf numFmtId="49" fontId="7" fillId="3" borderId="36" xfId="0" applyNumberFormat="1" applyFont="1" applyFill="1" applyBorder="1" applyAlignment="1">
      <alignment horizontal="left" vertical="center" indent="1"/>
    </xf>
    <xf numFmtId="49" fontId="7" fillId="3" borderId="66" xfId="0" applyNumberFormat="1" applyFont="1" applyFill="1" applyBorder="1" applyAlignment="1">
      <alignment horizontal="left" vertical="center" indent="1"/>
    </xf>
    <xf numFmtId="49" fontId="9" fillId="3" borderId="34" xfId="0" applyNumberFormat="1" applyFont="1" applyFill="1" applyBorder="1" applyAlignment="1">
      <alignment horizontal="left" vertical="center" indent="1"/>
    </xf>
    <xf numFmtId="49" fontId="9" fillId="3" borderId="15" xfId="0" applyNumberFormat="1" applyFont="1" applyFill="1" applyBorder="1" applyAlignment="1" applyProtection="1">
      <alignment horizontal="left" vertical="center" indent="1"/>
    </xf>
    <xf numFmtId="164" fontId="5" fillId="2" borderId="53" xfId="0" applyFont="1" applyFill="1" applyBorder="1" applyAlignment="1" applyProtection="1">
      <alignment horizontal="left" vertical="center" indent="1"/>
    </xf>
    <xf numFmtId="164" fontId="5" fillId="0" borderId="7" xfId="0" applyFont="1" applyFill="1" applyBorder="1" applyAlignment="1" applyProtection="1">
      <alignment horizontal="left" vertical="center" indent="1"/>
    </xf>
    <xf numFmtId="164" fontId="1" fillId="0" borderId="7" xfId="0" applyFont="1" applyBorder="1" applyProtection="1">
      <alignment vertical="center"/>
    </xf>
    <xf numFmtId="164" fontId="0" fillId="0" borderId="7" xfId="0" applyBorder="1" applyAlignment="1" applyProtection="1">
      <alignment horizontal="left" vertical="top" wrapText="1" indent="1"/>
    </xf>
    <xf numFmtId="164" fontId="1" fillId="0" borderId="53" xfId="0" applyFont="1" applyBorder="1" applyProtection="1">
      <alignment vertical="center"/>
    </xf>
    <xf numFmtId="49" fontId="9" fillId="3" borderId="84" xfId="0" applyNumberFormat="1" applyFont="1" applyFill="1" applyBorder="1" applyAlignment="1" applyProtection="1">
      <alignment horizontal="left" vertical="center" indent="1"/>
    </xf>
    <xf numFmtId="1" fontId="7" fillId="3" borderId="84" xfId="0" applyNumberFormat="1" applyFont="1" applyFill="1" applyBorder="1" applyAlignment="1" applyProtection="1">
      <alignment horizontal="left" vertical="center" indent="1"/>
    </xf>
    <xf numFmtId="1" fontId="7" fillId="3" borderId="36" xfId="0" applyNumberFormat="1" applyFont="1" applyFill="1" applyBorder="1" applyAlignment="1" applyProtection="1">
      <alignment horizontal="left" vertical="center" indent="1"/>
    </xf>
    <xf numFmtId="1" fontId="7" fillId="3" borderId="31" xfId="0" applyNumberFormat="1" applyFont="1" applyFill="1" applyBorder="1" applyAlignment="1" applyProtection="1">
      <alignment horizontal="left" vertical="center" indent="1"/>
    </xf>
    <xf numFmtId="164" fontId="12" fillId="2" borderId="25" xfId="0" applyFont="1" applyFill="1" applyBorder="1" applyAlignment="1" applyProtection="1">
      <alignment horizontal="center" vertical="center"/>
    </xf>
    <xf numFmtId="164" fontId="12" fillId="2" borderId="25" xfId="0" applyFont="1" applyFill="1" applyBorder="1" applyAlignment="1" applyProtection="1">
      <alignment horizontal="center" vertical="center" wrapText="1"/>
    </xf>
    <xf numFmtId="164" fontId="12" fillId="2" borderId="32" xfId="0" applyFont="1" applyFill="1" applyBorder="1" applyAlignment="1" applyProtection="1">
      <alignment horizontal="center" vertical="center" wrapText="1"/>
    </xf>
    <xf numFmtId="1" fontId="7" fillId="3" borderId="35" xfId="0" applyNumberFormat="1" applyFont="1" applyFill="1" applyBorder="1" applyAlignment="1" applyProtection="1">
      <alignment horizontal="left" vertical="center" indent="1"/>
    </xf>
    <xf numFmtId="49" fontId="9" fillId="3" borderId="37" xfId="0" applyNumberFormat="1" applyFont="1" applyFill="1" applyBorder="1" applyAlignment="1" applyProtection="1">
      <alignment horizontal="left" vertical="center" indent="1"/>
    </xf>
    <xf numFmtId="49" fontId="7" fillId="3" borderId="31" xfId="0" applyNumberFormat="1" applyFont="1" applyFill="1" applyBorder="1" applyAlignment="1">
      <alignment horizontal="left" vertical="center" indent="1"/>
    </xf>
    <xf numFmtId="49" fontId="9" fillId="3" borderId="36" xfId="0" applyNumberFormat="1" applyFont="1" applyFill="1" applyBorder="1" applyAlignment="1" applyProtection="1">
      <alignment horizontal="left" vertical="center" indent="1"/>
    </xf>
    <xf numFmtId="164" fontId="2" fillId="3" borderId="36" xfId="0" applyFont="1" applyFill="1" applyBorder="1" applyAlignment="1" applyProtection="1">
      <alignment horizontal="center" vertical="center"/>
    </xf>
    <xf numFmtId="164" fontId="1" fillId="3" borderId="36" xfId="0" applyFont="1" applyFill="1" applyBorder="1" applyProtection="1">
      <alignment vertical="center"/>
    </xf>
    <xf numFmtId="164" fontId="1" fillId="6" borderId="66" xfId="0" applyFont="1" applyFill="1" applyBorder="1" applyProtection="1">
      <alignment vertical="center"/>
    </xf>
    <xf numFmtId="49" fontId="9" fillId="3" borderId="35" xfId="0" applyNumberFormat="1" applyFont="1" applyFill="1" applyBorder="1" applyAlignment="1" applyProtection="1">
      <alignment horizontal="left" vertical="center" indent="1"/>
    </xf>
    <xf numFmtId="164" fontId="2" fillId="3" borderId="66" xfId="0" applyFont="1" applyFill="1" applyBorder="1" applyAlignment="1" applyProtection="1">
      <alignment horizontal="center" vertical="center"/>
    </xf>
    <xf numFmtId="164" fontId="1" fillId="0" borderId="85" xfId="0" applyFont="1" applyBorder="1" applyProtection="1">
      <alignment vertical="center"/>
    </xf>
    <xf numFmtId="164" fontId="1" fillId="0" borderId="62" xfId="0" applyFont="1" applyBorder="1" applyProtection="1">
      <alignment vertical="center"/>
    </xf>
    <xf numFmtId="164" fontId="1" fillId="0" borderId="86" xfId="0" applyFont="1" applyBorder="1" applyProtection="1">
      <alignment vertical="center"/>
    </xf>
    <xf numFmtId="1" fontId="7" fillId="3" borderId="87" xfId="0" applyNumberFormat="1" applyFont="1" applyFill="1" applyBorder="1" applyAlignment="1" applyProtection="1">
      <alignment horizontal="left" vertical="center" indent="1"/>
    </xf>
    <xf numFmtId="164" fontId="2" fillId="3" borderId="60" xfId="0" applyFont="1" applyFill="1" applyBorder="1" applyAlignment="1" applyProtection="1">
      <alignment horizontal="center" vertical="center"/>
    </xf>
    <xf numFmtId="164" fontId="2" fillId="3" borderId="56" xfId="0" applyFont="1" applyFill="1" applyBorder="1" applyAlignment="1" applyProtection="1">
      <alignment horizontal="center" vertical="center"/>
    </xf>
    <xf numFmtId="164" fontId="2" fillId="3" borderId="31" xfId="0" applyFont="1" applyFill="1" applyBorder="1" applyAlignment="1" applyProtection="1">
      <alignment horizontal="center" vertical="center"/>
    </xf>
    <xf numFmtId="164" fontId="5" fillId="0" borderId="7" xfId="0" applyFont="1" applyBorder="1" applyAlignment="1" applyProtection="1">
      <alignment horizontal="left" vertical="top" wrapText="1" indent="1"/>
    </xf>
    <xf numFmtId="0" fontId="5" fillId="0" borderId="7" xfId="0" applyNumberFormat="1" applyFont="1" applyBorder="1" applyAlignment="1" applyProtection="1">
      <alignment horizontal="left" vertical="top" wrapText="1" indent="1"/>
    </xf>
    <xf numFmtId="164" fontId="6" fillId="0" borderId="0" xfId="0" applyFont="1">
      <alignment vertical="center"/>
    </xf>
    <xf numFmtId="164" fontId="5" fillId="0" borderId="0" xfId="0" applyFont="1">
      <alignment vertical="center"/>
    </xf>
    <xf numFmtId="0" fontId="32" fillId="0" borderId="0" xfId="0" applyNumberFormat="1" applyFont="1">
      <alignment vertical="center"/>
    </xf>
    <xf numFmtId="0" fontId="28" fillId="0" borderId="0" xfId="1" applyNumberFormat="1" applyFont="1" applyAlignment="1">
      <alignment vertical="center"/>
    </xf>
    <xf numFmtId="0" fontId="0" fillId="0" borderId="0" xfId="1" applyNumberFormat="1" applyFont="1" applyAlignment="1">
      <alignment vertical="center"/>
    </xf>
    <xf numFmtId="1" fontId="17" fillId="0" borderId="0" xfId="0" applyNumberFormat="1" applyFont="1" applyBorder="1" applyAlignment="1" applyProtection="1">
      <alignment horizontal="left" vertical="center"/>
      <protection locked="0"/>
    </xf>
    <xf numFmtId="173" fontId="0" fillId="0" borderId="0" xfId="1" applyNumberFormat="1" applyFont="1" applyAlignment="1">
      <alignment vertical="center"/>
    </xf>
    <xf numFmtId="173" fontId="17" fillId="0" borderId="0" xfId="1" applyNumberFormat="1" applyFont="1" applyBorder="1" applyAlignment="1" applyProtection="1">
      <alignment horizontal="right" vertical="center"/>
      <protection locked="0"/>
    </xf>
    <xf numFmtId="173" fontId="6" fillId="0" borderId="0" xfId="1" applyNumberFormat="1" applyFont="1" applyAlignment="1">
      <alignment vertical="center" wrapText="1"/>
    </xf>
    <xf numFmtId="164" fontId="6" fillId="0" borderId="0" xfId="0" applyFont="1" applyAlignment="1">
      <alignment vertical="center" wrapText="1"/>
    </xf>
    <xf numFmtId="1" fontId="17" fillId="0" borderId="0" xfId="0" applyNumberFormat="1" applyFont="1" applyBorder="1" applyAlignment="1" applyProtection="1">
      <alignment horizontal="left" vertical="center" wrapText="1"/>
      <protection locked="0"/>
    </xf>
    <xf numFmtId="14" fontId="5" fillId="0" borderId="0" xfId="0" applyNumberFormat="1" applyFont="1" applyBorder="1" applyAlignment="1" applyProtection="1">
      <alignment vertical="center"/>
    </xf>
    <xf numFmtId="164" fontId="8" fillId="0" borderId="1" xfId="0" applyNumberFormat="1" applyFont="1" applyBorder="1" applyAlignment="1" applyProtection="1">
      <alignment vertical="center"/>
    </xf>
    <xf numFmtId="164" fontId="8" fillId="0" borderId="1" xfId="0" applyFont="1" applyBorder="1" applyAlignment="1" applyProtection="1">
      <alignment horizontal="left" vertical="center" indent="5"/>
    </xf>
    <xf numFmtId="10" fontId="8" fillId="0" borderId="1" xfId="0" applyNumberFormat="1" applyFont="1" applyBorder="1" applyProtection="1">
      <alignment vertical="center"/>
    </xf>
    <xf numFmtId="10" fontId="8" fillId="0" borderId="28" xfId="0" applyNumberFormat="1" applyFont="1" applyBorder="1" applyProtection="1">
      <alignment vertical="center"/>
    </xf>
    <xf numFmtId="164" fontId="8" fillId="0" borderId="1" xfId="0" applyNumberFormat="1" applyFont="1" applyBorder="1" applyProtection="1">
      <alignment vertical="center"/>
    </xf>
    <xf numFmtId="164" fontId="5" fillId="2" borderId="44" xfId="0" applyFont="1" applyFill="1" applyBorder="1" applyAlignment="1" applyProtection="1">
      <alignment horizontal="left" vertical="center" indent="1"/>
    </xf>
    <xf numFmtId="164" fontId="5" fillId="2" borderId="44" xfId="0" applyFont="1" applyFill="1" applyBorder="1" applyAlignment="1" applyProtection="1">
      <alignment horizontal="center"/>
    </xf>
    <xf numFmtId="164" fontId="5" fillId="2" borderId="43" xfId="0" applyFont="1" applyFill="1" applyBorder="1" applyAlignment="1" applyProtection="1">
      <alignment horizontal="center"/>
    </xf>
    <xf numFmtId="164" fontId="5" fillId="2" borderId="88" xfId="0" applyFont="1" applyFill="1" applyBorder="1" applyAlignment="1" applyProtection="1">
      <alignment horizontal="left" vertical="center" indent="1"/>
    </xf>
    <xf numFmtId="164" fontId="5" fillId="0" borderId="17" xfId="0" applyFont="1" applyBorder="1" applyAlignment="1" applyProtection="1">
      <alignment horizontal="left" vertical="center" indent="2"/>
    </xf>
    <xf numFmtId="164" fontId="5" fillId="0" borderId="28" xfId="0" applyNumberFormat="1" applyFont="1" applyBorder="1" applyProtection="1">
      <alignment vertical="center"/>
    </xf>
    <xf numFmtId="49" fontId="8" fillId="0" borderId="10" xfId="0" applyNumberFormat="1" applyFont="1" applyBorder="1" applyAlignment="1" applyProtection="1">
      <alignment horizontal="left" vertical="center" indent="5"/>
    </xf>
    <xf numFmtId="1" fontId="8" fillId="0" borderId="1" xfId="0" applyNumberFormat="1" applyFont="1" applyBorder="1" applyProtection="1">
      <alignment vertical="center"/>
    </xf>
    <xf numFmtId="164" fontId="0" fillId="0" borderId="0" xfId="0" applyAlignment="1">
      <alignment vertical="center" wrapText="1"/>
    </xf>
    <xf numFmtId="164" fontId="6" fillId="0" borderId="0" xfId="0" applyFont="1" applyAlignment="1">
      <alignment horizontal="center" vertical="center"/>
    </xf>
    <xf numFmtId="164" fontId="5" fillId="0" borderId="9" xfId="0" applyFont="1" applyBorder="1" applyAlignment="1">
      <alignment vertical="center" wrapText="1"/>
    </xf>
    <xf numFmtId="164" fontId="6" fillId="0" borderId="9" xfId="0" applyFont="1" applyBorder="1" applyAlignment="1">
      <alignment vertical="center" wrapText="1"/>
    </xf>
    <xf numFmtId="164" fontId="5" fillId="0" borderId="9" xfId="0" applyFont="1" applyBorder="1" applyAlignment="1">
      <alignment horizontal="left" vertical="center" wrapText="1"/>
    </xf>
    <xf numFmtId="49" fontId="9" fillId="3" borderId="3" xfId="0" applyNumberFormat="1" applyFont="1" applyFill="1" applyBorder="1" applyAlignment="1" applyProtection="1">
      <alignment horizontal="left" vertical="center" indent="1"/>
    </xf>
    <xf numFmtId="164" fontId="6" fillId="0" borderId="9" xfId="0" applyFont="1" applyBorder="1" applyAlignment="1">
      <alignment horizontal="center" vertical="center"/>
    </xf>
    <xf numFmtId="164" fontId="0" fillId="0" borderId="9" xfId="0" applyBorder="1">
      <alignment vertical="center"/>
    </xf>
    <xf numFmtId="164" fontId="5" fillId="0" borderId="9" xfId="0" applyFont="1" applyBorder="1" applyAlignment="1">
      <alignment horizontal="center" vertical="center"/>
    </xf>
    <xf numFmtId="164" fontId="42" fillId="0" borderId="9" xfId="3" applyNumberFormat="1" applyBorder="1" applyAlignment="1" applyProtection="1">
      <alignment horizontal="center" vertical="center"/>
    </xf>
    <xf numFmtId="164" fontId="0" fillId="0" borderId="2" xfId="0" applyBorder="1">
      <alignment vertical="center"/>
    </xf>
    <xf numFmtId="164" fontId="0" fillId="0" borderId="2" xfId="0" applyFill="1" applyBorder="1" applyAlignment="1">
      <alignment vertical="center" wrapText="1"/>
    </xf>
    <xf numFmtId="1" fontId="8" fillId="0" borderId="51" xfId="0" applyNumberFormat="1" applyFont="1" applyFill="1" applyBorder="1" applyProtection="1">
      <alignment vertical="center"/>
      <protection locked="0"/>
    </xf>
    <xf numFmtId="1" fontId="5" fillId="0" borderId="22" xfId="0" applyNumberFormat="1" applyFont="1" applyFill="1" applyBorder="1" applyProtection="1">
      <alignment vertical="center"/>
    </xf>
    <xf numFmtId="164" fontId="5" fillId="0" borderId="7" xfId="0" applyFont="1" applyFill="1" applyBorder="1" applyProtection="1">
      <alignment vertical="center"/>
    </xf>
    <xf numFmtId="1" fontId="8" fillId="0" borderId="12" xfId="0" applyNumberFormat="1" applyFont="1" applyFill="1" applyBorder="1" applyProtection="1">
      <alignment vertical="center"/>
      <protection locked="0"/>
    </xf>
    <xf numFmtId="1" fontId="5" fillId="0" borderId="65" xfId="0" applyNumberFormat="1" applyFont="1" applyFill="1" applyBorder="1" applyProtection="1">
      <alignment vertical="center"/>
    </xf>
    <xf numFmtId="166" fontId="5" fillId="0" borderId="11" xfId="0" applyNumberFormat="1" applyFont="1" applyFill="1" applyBorder="1" applyProtection="1">
      <alignment vertical="center"/>
    </xf>
    <xf numFmtId="166" fontId="5" fillId="0" borderId="0" xfId="0" applyNumberFormat="1" applyFont="1" applyFill="1" applyBorder="1" applyProtection="1">
      <alignment vertical="center"/>
    </xf>
    <xf numFmtId="166" fontId="5" fillId="0" borderId="89" xfId="0" applyNumberFormat="1" applyFont="1" applyFill="1" applyBorder="1" applyProtection="1">
      <alignment vertical="center"/>
    </xf>
    <xf numFmtId="166" fontId="5" fillId="0" borderId="58" xfId="0" applyNumberFormat="1" applyFont="1" applyFill="1" applyBorder="1" applyProtection="1">
      <alignment vertical="center"/>
    </xf>
    <xf numFmtId="166" fontId="5" fillId="0" borderId="18" xfId="0" applyNumberFormat="1" applyFont="1" applyFill="1" applyBorder="1" applyProtection="1">
      <alignment vertical="center"/>
    </xf>
    <xf numFmtId="166" fontId="5" fillId="0" borderId="59" xfId="0" applyNumberFormat="1" applyFont="1" applyFill="1" applyBorder="1" applyProtection="1">
      <alignment vertical="center"/>
    </xf>
    <xf numFmtId="166" fontId="5" fillId="0" borderId="3" xfId="0" applyNumberFormat="1" applyFont="1" applyFill="1" applyBorder="1" applyProtection="1">
      <alignment vertical="center"/>
    </xf>
    <xf numFmtId="166" fontId="5" fillId="0" borderId="63" xfId="0" applyNumberFormat="1" applyFont="1" applyFill="1" applyBorder="1" applyProtection="1">
      <alignment vertical="center"/>
    </xf>
    <xf numFmtId="166" fontId="5" fillId="0" borderId="29" xfId="0" applyNumberFormat="1" applyFont="1" applyFill="1" applyBorder="1" applyProtection="1">
      <alignment vertical="center"/>
    </xf>
    <xf numFmtId="166" fontId="5" fillId="0" borderId="30" xfId="0" applyNumberFormat="1" applyFont="1" applyFill="1" applyBorder="1" applyProtection="1">
      <alignment vertical="center"/>
    </xf>
    <xf numFmtId="166" fontId="5" fillId="0" borderId="20" xfId="0" applyNumberFormat="1" applyFont="1" applyFill="1" applyBorder="1" applyProtection="1">
      <alignment vertical="center"/>
    </xf>
    <xf numFmtId="166" fontId="5" fillId="0" borderId="7" xfId="0" applyNumberFormat="1" applyFont="1" applyFill="1" applyBorder="1" applyProtection="1">
      <alignment vertical="center"/>
    </xf>
    <xf numFmtId="166" fontId="5" fillId="0" borderId="65" xfId="0" applyNumberFormat="1" applyFont="1" applyFill="1" applyBorder="1" applyProtection="1">
      <alignment vertical="center"/>
    </xf>
    <xf numFmtId="166" fontId="5" fillId="0" borderId="22" xfId="0" applyNumberFormat="1" applyFont="1" applyFill="1" applyBorder="1" applyProtection="1">
      <alignment vertical="center"/>
    </xf>
    <xf numFmtId="166" fontId="6" fillId="0" borderId="60" xfId="0" applyNumberFormat="1" applyFont="1" applyFill="1" applyBorder="1" applyProtection="1">
      <alignment vertical="center"/>
    </xf>
    <xf numFmtId="166" fontId="6" fillId="0" borderId="30" xfId="0" applyNumberFormat="1" applyFont="1" applyFill="1" applyBorder="1" applyProtection="1">
      <alignment vertical="center"/>
    </xf>
    <xf numFmtId="166" fontId="6" fillId="0" borderId="0" xfId="0" applyNumberFormat="1" applyFont="1" applyFill="1" applyBorder="1" applyProtection="1">
      <alignment vertical="center"/>
    </xf>
    <xf numFmtId="166" fontId="6" fillId="0" borderId="55" xfId="0" applyNumberFormat="1" applyFont="1" applyFill="1" applyBorder="1" applyProtection="1">
      <alignment vertical="center"/>
    </xf>
    <xf numFmtId="166" fontId="6" fillId="0" borderId="5" xfId="0" applyNumberFormat="1" applyFont="1" applyFill="1" applyBorder="1" applyProtection="1">
      <alignment vertical="center"/>
    </xf>
    <xf numFmtId="166" fontId="6" fillId="0" borderId="56" xfId="0" applyNumberFormat="1" applyFont="1" applyFill="1" applyBorder="1" applyProtection="1">
      <alignment vertical="center"/>
    </xf>
    <xf numFmtId="166" fontId="6" fillId="0" borderId="53" xfId="0" applyNumberFormat="1" applyFont="1" applyFill="1" applyBorder="1" applyProtection="1">
      <alignment vertical="center"/>
    </xf>
    <xf numFmtId="166" fontId="5" fillId="0" borderId="41" xfId="0" applyNumberFormat="1" applyFont="1" applyFill="1" applyBorder="1" applyProtection="1">
      <alignment vertical="center"/>
    </xf>
    <xf numFmtId="166" fontId="5" fillId="0" borderId="40" xfId="0" applyNumberFormat="1" applyFont="1" applyFill="1" applyBorder="1" applyProtection="1">
      <alignment vertical="center"/>
    </xf>
    <xf numFmtId="166" fontId="5" fillId="0" borderId="90" xfId="0" applyNumberFormat="1" applyFont="1" applyFill="1" applyBorder="1" applyProtection="1">
      <alignment vertical="center"/>
    </xf>
    <xf numFmtId="166" fontId="5" fillId="0" borderId="27" xfId="0" applyNumberFormat="1" applyFont="1" applyFill="1" applyBorder="1" applyProtection="1">
      <alignment vertical="center"/>
    </xf>
    <xf numFmtId="166" fontId="12" fillId="0" borderId="43" xfId="0" applyNumberFormat="1" applyFont="1" applyFill="1" applyBorder="1" applyProtection="1">
      <alignment vertical="center"/>
    </xf>
    <xf numFmtId="166" fontId="12" fillId="0" borderId="53" xfId="0" applyNumberFormat="1" applyFont="1" applyFill="1" applyBorder="1" applyProtection="1">
      <alignment vertical="center"/>
    </xf>
    <xf numFmtId="166" fontId="12" fillId="0" borderId="39" xfId="0" applyNumberFormat="1" applyFont="1" applyFill="1" applyBorder="1" applyProtection="1">
      <alignment vertical="center"/>
    </xf>
    <xf numFmtId="166" fontId="12" fillId="0" borderId="33" xfId="0" applyNumberFormat="1" applyFont="1" applyFill="1" applyBorder="1" applyProtection="1">
      <alignment vertical="center"/>
    </xf>
    <xf numFmtId="166" fontId="5" fillId="0" borderId="26" xfId="0" applyNumberFormat="1" applyFont="1" applyFill="1" applyBorder="1" applyProtection="1">
      <alignment vertical="center"/>
    </xf>
    <xf numFmtId="166" fontId="5" fillId="0" borderId="91" xfId="0" applyNumberFormat="1" applyFont="1" applyFill="1" applyBorder="1" applyProtection="1">
      <alignment vertical="center"/>
    </xf>
    <xf numFmtId="166" fontId="5" fillId="0" borderId="51" xfId="0" applyNumberFormat="1" applyFont="1" applyFill="1" applyBorder="1" applyProtection="1">
      <alignment vertical="center"/>
    </xf>
    <xf numFmtId="166" fontId="6" fillId="0" borderId="48" xfId="0" applyNumberFormat="1" applyFont="1" applyFill="1" applyBorder="1" applyProtection="1">
      <alignment vertical="center"/>
    </xf>
    <xf numFmtId="166" fontId="5" fillId="0" borderId="92" xfId="0" applyNumberFormat="1" applyFont="1" applyFill="1" applyBorder="1" applyProtection="1">
      <alignment vertical="center"/>
    </xf>
    <xf numFmtId="164" fontId="5" fillId="0" borderId="62" xfId="0" applyNumberFormat="1" applyFont="1" applyFill="1" applyBorder="1" applyProtection="1">
      <alignment vertical="center"/>
    </xf>
    <xf numFmtId="164" fontId="5" fillId="0" borderId="15" xfId="0" applyNumberFormat="1" applyFont="1" applyFill="1" applyBorder="1" applyProtection="1">
      <alignment vertical="center"/>
    </xf>
    <xf numFmtId="164" fontId="5" fillId="0" borderId="16" xfId="0" applyNumberFormat="1" applyFont="1" applyFill="1" applyBorder="1" applyProtection="1">
      <alignment vertical="center"/>
    </xf>
    <xf numFmtId="164" fontId="5" fillId="0" borderId="61" xfId="0" applyNumberFormat="1" applyFont="1" applyFill="1" applyBorder="1" applyProtection="1">
      <alignment vertical="center"/>
    </xf>
    <xf numFmtId="164" fontId="5" fillId="0" borderId="86" xfId="0" applyNumberFormat="1" applyFont="1" applyFill="1" applyBorder="1" applyProtection="1">
      <alignment vertical="center"/>
    </xf>
    <xf numFmtId="164" fontId="5" fillId="0" borderId="17" xfId="0" applyNumberFormat="1" applyFont="1" applyFill="1" applyBorder="1" applyProtection="1">
      <alignment vertical="center"/>
    </xf>
    <xf numFmtId="164" fontId="5" fillId="0" borderId="47" xfId="0" applyNumberFormat="1" applyFont="1" applyFill="1" applyBorder="1" applyProtection="1">
      <alignment vertical="center"/>
    </xf>
    <xf numFmtId="1" fontId="5" fillId="0" borderId="20" xfId="0" applyNumberFormat="1" applyFont="1" applyFill="1" applyBorder="1" applyProtection="1">
      <alignment vertical="center"/>
    </xf>
    <xf numFmtId="1" fontId="5" fillId="0" borderId="51" xfId="0" applyNumberFormat="1" applyFont="1" applyFill="1" applyBorder="1" applyProtection="1">
      <alignment vertical="center"/>
    </xf>
    <xf numFmtId="166" fontId="5" fillId="0" borderId="12" xfId="0" applyNumberFormat="1" applyFont="1" applyFill="1" applyBorder="1" applyProtection="1">
      <alignment vertical="center"/>
    </xf>
    <xf numFmtId="166" fontId="12" fillId="0" borderId="5" xfId="0" applyNumberFormat="1" applyFont="1" applyFill="1" applyBorder="1" applyProtection="1">
      <alignment vertical="center"/>
    </xf>
    <xf numFmtId="166" fontId="5" fillId="0" borderId="5" xfId="0" applyNumberFormat="1" applyFont="1" applyFill="1" applyBorder="1" applyProtection="1">
      <alignment vertical="center"/>
    </xf>
    <xf numFmtId="166" fontId="5" fillId="0" borderId="31" xfId="0" applyNumberFormat="1" applyFont="1" applyFill="1" applyBorder="1" applyProtection="1">
      <alignment vertical="center"/>
    </xf>
    <xf numFmtId="166" fontId="5" fillId="0" borderId="60" xfId="0" applyNumberFormat="1" applyFont="1" applyFill="1" applyBorder="1" applyProtection="1">
      <alignment vertical="center"/>
    </xf>
    <xf numFmtId="166" fontId="5" fillId="0" borderId="48" xfId="0" applyNumberFormat="1" applyFont="1" applyFill="1" applyBorder="1" applyProtection="1">
      <alignment vertical="center"/>
    </xf>
    <xf numFmtId="166" fontId="6" fillId="0" borderId="32" xfId="0" applyNumberFormat="1" applyFont="1" applyFill="1" applyBorder="1" applyProtection="1">
      <alignment vertical="center"/>
    </xf>
    <xf numFmtId="166" fontId="6" fillId="0" borderId="7" xfId="0" applyNumberFormat="1" applyFont="1" applyFill="1" applyBorder="1" applyProtection="1">
      <alignment vertical="center"/>
    </xf>
    <xf numFmtId="166" fontId="6" fillId="0" borderId="31" xfId="0" applyNumberFormat="1" applyFont="1" applyFill="1" applyBorder="1" applyProtection="1">
      <alignment vertical="center"/>
    </xf>
    <xf numFmtId="164" fontId="1" fillId="0" borderId="53" xfId="0" applyFont="1" applyFill="1" applyBorder="1" applyProtection="1">
      <alignment vertical="center"/>
    </xf>
    <xf numFmtId="164" fontId="5" fillId="0" borderId="7" xfId="0" applyFont="1" applyFill="1" applyBorder="1" applyAlignment="1" applyProtection="1">
      <alignment horizontal="left" vertical="top" wrapText="1" indent="1"/>
    </xf>
    <xf numFmtId="164" fontId="5" fillId="0" borderId="9" xfId="0" applyFont="1" applyFill="1" applyBorder="1" applyAlignment="1">
      <alignment vertical="center" wrapText="1"/>
    </xf>
    <xf numFmtId="164" fontId="30" fillId="0" borderId="9" xfId="0" applyFont="1" applyFill="1" applyBorder="1" applyAlignment="1">
      <alignment horizontal="left" vertical="center" wrapText="1"/>
    </xf>
    <xf numFmtId="164" fontId="5" fillId="0" borderId="9" xfId="0" applyFont="1" applyFill="1" applyBorder="1" applyAlignment="1">
      <alignment horizontal="left" vertical="center" wrapText="1"/>
    </xf>
    <xf numFmtId="164" fontId="0" fillId="0" borderId="9" xfId="0" applyFill="1" applyBorder="1" applyAlignment="1">
      <alignment vertical="center" wrapText="1"/>
    </xf>
    <xf numFmtId="164" fontId="43" fillId="0" borderId="0" xfId="0" applyNumberFormat="1" applyFont="1" applyBorder="1" applyAlignment="1" applyProtection="1">
      <alignment horizontal="left" vertical="center" indent="2"/>
    </xf>
    <xf numFmtId="164" fontId="5" fillId="0" borderId="0" xfId="0" applyFont="1" applyBorder="1" applyAlignment="1" applyProtection="1">
      <alignment horizontal="left" vertical="center" indent="2"/>
    </xf>
    <xf numFmtId="49" fontId="8" fillId="0" borderId="0" xfId="0" applyNumberFormat="1" applyFont="1" applyBorder="1" applyAlignment="1" applyProtection="1">
      <alignment horizontal="left" vertical="center" indent="5"/>
    </xf>
    <xf numFmtId="164" fontId="5" fillId="0" borderId="21" xfId="0" applyFont="1" applyBorder="1" applyAlignment="1" applyProtection="1">
      <alignment horizontal="left" vertical="center" indent="2"/>
    </xf>
    <xf numFmtId="164" fontId="5" fillId="0" borderId="1" xfId="0" applyFont="1" applyBorder="1" applyAlignment="1" applyProtection="1">
      <alignment horizontal="left" vertical="center" wrapText="1" indent="2"/>
    </xf>
    <xf numFmtId="164" fontId="5" fillId="0" borderId="0" xfId="0" applyFont="1" applyBorder="1" applyAlignment="1" applyProtection="1">
      <alignment horizontal="left" vertical="center" wrapText="1" indent="2"/>
    </xf>
    <xf numFmtId="164" fontId="5" fillId="0" borderId="21" xfId="0" applyFont="1" applyBorder="1" applyAlignment="1" applyProtection="1">
      <alignment horizontal="left" vertical="center" wrapText="1" indent="2"/>
    </xf>
    <xf numFmtId="164" fontId="5" fillId="0" borderId="58" xfId="0" applyFont="1" applyBorder="1" applyProtection="1">
      <alignment vertical="center"/>
    </xf>
    <xf numFmtId="164" fontId="5" fillId="0" borderId="17" xfId="0" applyFont="1" applyBorder="1" applyProtection="1">
      <alignment vertical="center"/>
    </xf>
    <xf numFmtId="164" fontId="11" fillId="0" borderId="0" xfId="0" applyFont="1" applyBorder="1" applyAlignment="1" applyProtection="1">
      <alignment horizontal="left" vertical="center" wrapText="1" indent="2"/>
    </xf>
    <xf numFmtId="164" fontId="1" fillId="0" borderId="0" xfId="0" applyFont="1" applyBorder="1" applyAlignment="1" applyProtection="1">
      <alignment vertical="top"/>
    </xf>
    <xf numFmtId="164" fontId="5" fillId="2" borderId="44" xfId="0" applyFont="1" applyFill="1" applyBorder="1" applyAlignment="1" applyProtection="1">
      <alignment horizontal="left" vertical="top"/>
    </xf>
    <xf numFmtId="164" fontId="5" fillId="0" borderId="62" xfId="0" applyFont="1" applyFill="1" applyBorder="1" applyAlignment="1" applyProtection="1">
      <alignment horizontal="left" vertical="top"/>
    </xf>
    <xf numFmtId="164" fontId="6" fillId="0" borderId="0" xfId="0" applyFont="1" applyBorder="1" applyAlignment="1" applyProtection="1">
      <alignment horizontal="left" vertical="top"/>
    </xf>
    <xf numFmtId="164" fontId="5" fillId="0" borderId="0" xfId="0" applyFont="1" applyBorder="1" applyAlignment="1" applyProtection="1">
      <alignment horizontal="left" vertical="top"/>
    </xf>
    <xf numFmtId="49" fontId="8" fillId="0" borderId="0" xfId="0" applyNumberFormat="1" applyFont="1" applyBorder="1" applyAlignment="1" applyProtection="1">
      <alignment horizontal="left" vertical="top"/>
    </xf>
    <xf numFmtId="164" fontId="6" fillId="0" borderId="69" xfId="0" applyFont="1" applyBorder="1" applyAlignment="1" applyProtection="1">
      <alignment horizontal="left" vertical="top"/>
    </xf>
    <xf numFmtId="164" fontId="1" fillId="0" borderId="21" xfId="0" applyFont="1" applyBorder="1" applyAlignment="1" applyProtection="1">
      <alignment vertical="top"/>
    </xf>
    <xf numFmtId="164" fontId="5" fillId="0" borderId="69" xfId="0" applyFont="1" applyBorder="1" applyAlignment="1" applyProtection="1">
      <alignment vertical="top"/>
    </xf>
    <xf numFmtId="164" fontId="6" fillId="0" borderId="0" xfId="0" applyFont="1" applyBorder="1" applyAlignment="1" applyProtection="1">
      <alignment vertical="top"/>
    </xf>
    <xf numFmtId="164" fontId="5" fillId="0" borderId="21" xfId="0" applyFont="1" applyBorder="1" applyAlignment="1" applyProtection="1">
      <alignment vertical="top" wrapText="1"/>
    </xf>
    <xf numFmtId="164" fontId="5" fillId="0" borderId="0" xfId="0" applyFont="1" applyBorder="1" applyAlignment="1" applyProtection="1">
      <alignment vertical="top"/>
    </xf>
    <xf numFmtId="49" fontId="9" fillId="3" borderId="0" xfId="0" applyNumberFormat="1" applyFont="1" applyFill="1" applyBorder="1" applyAlignment="1" applyProtection="1">
      <alignment horizontal="left" vertical="center"/>
    </xf>
    <xf numFmtId="164" fontId="1" fillId="0" borderId="0" xfId="0" applyFont="1" applyBorder="1" applyAlignment="1" applyProtection="1"/>
    <xf numFmtId="164" fontId="2" fillId="3" borderId="1" xfId="0" applyFont="1" applyFill="1" applyBorder="1" applyAlignment="1" applyProtection="1">
      <alignment horizontal="center"/>
    </xf>
    <xf numFmtId="164" fontId="6" fillId="0" borderId="0" xfId="0" applyNumberFormat="1" applyFont="1" applyBorder="1" applyAlignment="1" applyProtection="1"/>
    <xf numFmtId="164" fontId="8" fillId="0" borderId="0" xfId="0" applyNumberFormat="1" applyFont="1" applyBorder="1" applyAlignment="1" applyProtection="1"/>
    <xf numFmtId="164" fontId="8" fillId="0" borderId="0" xfId="0" applyFont="1" applyBorder="1" applyAlignment="1" applyProtection="1">
      <alignment horizontal="left"/>
    </xf>
    <xf numFmtId="164" fontId="5" fillId="0" borderId="0" xfId="0" applyNumberFormat="1" applyFont="1" applyBorder="1" applyAlignment="1" applyProtection="1"/>
    <xf numFmtId="0" fontId="33" fillId="0" borderId="21" xfId="0" applyNumberFormat="1" applyFont="1" applyBorder="1" applyAlignment="1" applyProtection="1"/>
    <xf numFmtId="164" fontId="43" fillId="0" borderId="0" xfId="0" applyNumberFormat="1" applyFont="1" applyBorder="1" applyAlignment="1" applyProtection="1">
      <alignment horizontal="center"/>
    </xf>
    <xf numFmtId="164" fontId="5" fillId="0" borderId="0" xfId="0" applyFont="1" applyBorder="1" applyAlignment="1" applyProtection="1"/>
    <xf numFmtId="10" fontId="8" fillId="0" borderId="0" xfId="0" applyNumberFormat="1" applyFont="1" applyBorder="1" applyAlignment="1" applyProtection="1"/>
    <xf numFmtId="10" fontId="8" fillId="0" borderId="21" xfId="0" applyNumberFormat="1" applyFont="1" applyBorder="1" applyAlignment="1" applyProtection="1"/>
    <xf numFmtId="174" fontId="43" fillId="0" borderId="0" xfId="2" applyNumberFormat="1" applyFont="1" applyBorder="1" applyAlignment="1" applyProtection="1">
      <alignment horizontal="center"/>
    </xf>
    <xf numFmtId="164" fontId="4" fillId="0" borderId="0" xfId="0" applyNumberFormat="1" applyFont="1" applyBorder="1" applyAlignment="1" applyProtection="1"/>
    <xf numFmtId="10" fontId="43" fillId="0" borderId="0" xfId="4" applyNumberFormat="1" applyFont="1" applyBorder="1" applyAlignment="1" applyProtection="1">
      <alignment horizontal="right"/>
    </xf>
    <xf numFmtId="10" fontId="4" fillId="0" borderId="0" xfId="0" applyNumberFormat="1" applyFont="1" applyBorder="1" applyAlignment="1" applyProtection="1"/>
    <xf numFmtId="10" fontId="4" fillId="0" borderId="21" xfId="0" applyNumberFormat="1" applyFont="1" applyBorder="1" applyAlignment="1" applyProtection="1"/>
    <xf numFmtId="174" fontId="43" fillId="0" borderId="0" xfId="2" applyNumberFormat="1" applyFont="1" applyBorder="1" applyAlignment="1" applyProtection="1">
      <alignment horizontal="right"/>
    </xf>
    <xf numFmtId="164" fontId="1" fillId="0" borderId="21" xfId="0" applyFont="1" applyBorder="1" applyAlignment="1" applyProtection="1"/>
    <xf numFmtId="0" fontId="5" fillId="7" borderId="0" xfId="1" applyNumberFormat="1" applyFont="1" applyFill="1" applyAlignment="1">
      <alignment vertical="center"/>
    </xf>
    <xf numFmtId="170" fontId="0" fillId="0" borderId="0" xfId="0" applyNumberFormat="1" applyFill="1">
      <alignment vertical="center"/>
    </xf>
    <xf numFmtId="164" fontId="5" fillId="0" borderId="0" xfId="0" applyFont="1" applyAlignment="1">
      <alignment horizontal="right" vertical="center"/>
    </xf>
    <xf numFmtId="164" fontId="0" fillId="0" borderId="0" xfId="0" applyAlignment="1">
      <alignment horizontal="right" vertical="center"/>
    </xf>
    <xf numFmtId="164" fontId="44" fillId="0" borderId="0" xfId="0" applyFont="1" applyFill="1" applyBorder="1" applyProtection="1">
      <alignment vertical="center"/>
    </xf>
    <xf numFmtId="164" fontId="45" fillId="0" borderId="0" xfId="0" applyFont="1" applyFill="1" applyBorder="1" applyAlignment="1" applyProtection="1">
      <alignment horizontal="center"/>
    </xf>
    <xf numFmtId="164" fontId="11" fillId="0" borderId="0" xfId="0" applyFont="1" applyBorder="1" applyAlignment="1">
      <alignment horizontal="left" vertical="top" wrapText="1"/>
    </xf>
    <xf numFmtId="166" fontId="0" fillId="8" borderId="0" xfId="0" applyNumberFormat="1" applyFill="1">
      <alignment vertical="center"/>
    </xf>
    <xf numFmtId="175" fontId="5" fillId="0" borderId="0" xfId="0" applyNumberFormat="1" applyFont="1" applyBorder="1" applyAlignment="1" applyProtection="1">
      <alignment horizontal="left" vertical="center"/>
    </xf>
    <xf numFmtId="0" fontId="0" fillId="7" borderId="7" xfId="0" applyNumberFormat="1" applyFill="1" applyBorder="1">
      <alignment vertical="center"/>
    </xf>
    <xf numFmtId="0" fontId="0" fillId="0" borderId="7" xfId="0" applyNumberFormat="1" applyFill="1" applyBorder="1">
      <alignment vertical="center"/>
    </xf>
    <xf numFmtId="1" fontId="0" fillId="0" borderId="0" xfId="0" applyNumberFormat="1" applyFill="1">
      <alignment vertical="center"/>
    </xf>
    <xf numFmtId="164" fontId="0" fillId="0" borderId="0" xfId="0" applyFill="1">
      <alignment vertical="center"/>
    </xf>
    <xf numFmtId="164" fontId="30" fillId="0" borderId="0" xfId="0" applyFont="1">
      <alignment vertical="center"/>
    </xf>
    <xf numFmtId="164" fontId="6" fillId="0" borderId="15" xfId="0" applyFont="1" applyBorder="1">
      <alignment vertical="center"/>
    </xf>
    <xf numFmtId="164" fontId="5" fillId="0" borderId="0" xfId="0" applyFont="1" applyBorder="1" applyAlignment="1" applyProtection="1">
      <alignment vertical="top" wrapText="1"/>
    </xf>
    <xf numFmtId="164" fontId="5" fillId="0" borderId="0" xfId="0" applyFont="1" applyBorder="1" applyAlignment="1" applyProtection="1">
      <alignment horizontal="left" vertical="top" wrapText="1"/>
    </xf>
    <xf numFmtId="164" fontId="43" fillId="0" borderId="98" xfId="0" applyNumberFormat="1" applyFont="1" applyBorder="1" applyAlignment="1" applyProtection="1">
      <alignment horizontal="left" vertical="center"/>
      <protection locked="0"/>
    </xf>
    <xf numFmtId="173" fontId="43" fillId="0" borderId="98" xfId="1" applyNumberFormat="1" applyFont="1" applyBorder="1" applyAlignment="1" applyProtection="1">
      <alignment horizontal="center"/>
      <protection locked="0"/>
    </xf>
    <xf numFmtId="10" fontId="43" fillId="0" borderId="98" xfId="4" applyNumberFormat="1" applyFont="1" applyBorder="1" applyAlignment="1" applyProtection="1">
      <alignment horizontal="right"/>
      <protection locked="0"/>
    </xf>
    <xf numFmtId="164" fontId="5" fillId="0" borderId="0" xfId="0" applyFont="1" applyFill="1" applyBorder="1" applyAlignment="1" applyProtection="1">
      <alignment vertical="center"/>
    </xf>
    <xf numFmtId="164" fontId="5" fillId="0" borderId="0" xfId="0" applyFont="1" applyFill="1" applyBorder="1" applyAlignment="1" applyProtection="1">
      <alignment horizontal="left" vertical="top"/>
    </xf>
    <xf numFmtId="164" fontId="5" fillId="0" borderId="0" xfId="0" applyFont="1" applyFill="1" applyBorder="1" applyAlignment="1" applyProtection="1">
      <alignment horizontal="left" vertical="center" indent="2"/>
    </xf>
    <xf numFmtId="0" fontId="43" fillId="0" borderId="98" xfId="0" applyNumberFormat="1" applyFont="1" applyFill="1" applyBorder="1" applyAlignment="1" applyProtection="1">
      <alignment horizontal="center"/>
      <protection locked="0"/>
    </xf>
    <xf numFmtId="164" fontId="5" fillId="0" borderId="1" xfId="0" applyNumberFormat="1" applyFont="1" applyFill="1" applyBorder="1" applyAlignment="1" applyProtection="1">
      <alignment vertical="center"/>
    </xf>
    <xf numFmtId="0" fontId="46" fillId="0" borderId="0" xfId="0" applyNumberFormat="1" applyFont="1" applyFill="1" applyBorder="1" applyAlignment="1" applyProtection="1">
      <alignment horizontal="center"/>
    </xf>
    <xf numFmtId="164" fontId="5" fillId="0" borderId="0" xfId="0" applyNumberFormat="1" applyFont="1" applyFill="1" applyBorder="1" applyAlignment="1" applyProtection="1"/>
    <xf numFmtId="164" fontId="11" fillId="0" borderId="0" xfId="0" applyFont="1" applyFill="1" applyBorder="1" applyAlignment="1" applyProtection="1">
      <alignment horizontal="left" vertical="top"/>
    </xf>
    <xf numFmtId="164" fontId="11" fillId="0" borderId="0" xfId="0" applyFont="1" applyFill="1" applyBorder="1" applyAlignment="1" applyProtection="1">
      <alignment horizontal="left" vertical="center" indent="2"/>
    </xf>
    <xf numFmtId="164" fontId="11" fillId="0" borderId="10" xfId="0" applyFont="1" applyFill="1" applyBorder="1" applyAlignment="1" applyProtection="1">
      <alignment horizontal="left" vertical="center" indent="2"/>
    </xf>
    <xf numFmtId="164" fontId="6" fillId="0" borderId="1" xfId="0" applyNumberFormat="1" applyFont="1" applyFill="1" applyBorder="1" applyAlignment="1" applyProtection="1">
      <alignment vertical="center"/>
    </xf>
    <xf numFmtId="170" fontId="6" fillId="0" borderId="0" xfId="0" applyNumberFormat="1" applyFont="1">
      <alignment vertical="center"/>
    </xf>
    <xf numFmtId="164" fontId="0" fillId="6" borderId="0" xfId="0" applyFill="1">
      <alignment vertical="center"/>
    </xf>
    <xf numFmtId="170" fontId="6" fillId="2" borderId="6" xfId="0" applyNumberFormat="1" applyFont="1" applyFill="1" applyBorder="1" applyAlignment="1" applyProtection="1">
      <alignment horizontal="center"/>
    </xf>
    <xf numFmtId="170" fontId="6" fillId="2" borderId="6" xfId="0" applyNumberFormat="1" applyFont="1" applyFill="1" applyBorder="1" applyAlignment="1" applyProtection="1">
      <alignment horizontal="center" wrapText="1"/>
    </xf>
    <xf numFmtId="173" fontId="6" fillId="2" borderId="6" xfId="1" applyNumberFormat="1" applyFont="1" applyFill="1" applyBorder="1" applyAlignment="1" applyProtection="1">
      <alignment horizontal="center" wrapText="1"/>
    </xf>
    <xf numFmtId="0" fontId="8" fillId="0" borderId="59" xfId="0" applyNumberFormat="1" applyFont="1" applyFill="1" applyBorder="1" applyAlignment="1" applyProtection="1">
      <alignment horizontal="center" vertical="center"/>
    </xf>
    <xf numFmtId="1" fontId="8" fillId="0" borderId="10" xfId="0" applyNumberFormat="1" applyFont="1" applyFill="1" applyBorder="1" applyProtection="1">
      <alignment vertical="center"/>
    </xf>
    <xf numFmtId="164" fontId="0" fillId="0" borderId="9" xfId="0" applyFill="1" applyBorder="1" applyProtection="1">
      <alignment vertical="center"/>
    </xf>
    <xf numFmtId="164" fontId="0" fillId="0" borderId="2" xfId="0" applyFill="1" applyBorder="1" applyProtection="1">
      <alignment vertical="center"/>
    </xf>
    <xf numFmtId="166" fontId="12" fillId="0" borderId="0" xfId="0" applyNumberFormat="1" applyFont="1" applyBorder="1">
      <alignment vertical="center"/>
    </xf>
    <xf numFmtId="3" fontId="5" fillId="0" borderId="0" xfId="0" applyNumberFormat="1" applyFont="1">
      <alignment vertical="center"/>
    </xf>
    <xf numFmtId="3" fontId="0" fillId="0" borderId="0" xfId="0" applyNumberFormat="1" applyBorder="1">
      <alignment vertical="center"/>
    </xf>
    <xf numFmtId="170" fontId="0" fillId="0" borderId="0" xfId="1" applyNumberFormat="1" applyFont="1" applyAlignment="1">
      <alignment vertical="center"/>
    </xf>
    <xf numFmtId="176" fontId="0" fillId="0" borderId="0" xfId="1" applyNumberFormat="1" applyFont="1" applyAlignment="1">
      <alignment vertical="center"/>
    </xf>
    <xf numFmtId="170" fontId="6" fillId="0" borderId="0" xfId="0" applyNumberFormat="1" applyFont="1" applyAlignment="1">
      <alignment vertical="center" wrapText="1"/>
    </xf>
    <xf numFmtId="173" fontId="5" fillId="0" borderId="0" xfId="1" applyNumberFormat="1" applyFont="1" applyAlignment="1">
      <alignment vertical="center" wrapText="1"/>
    </xf>
    <xf numFmtId="10" fontId="5" fillId="0" borderId="0" xfId="4" applyNumberFormat="1" applyFont="1" applyAlignment="1">
      <alignment vertical="center" wrapText="1"/>
    </xf>
    <xf numFmtId="170" fontId="6" fillId="2" borderId="5" xfId="0" applyNumberFormat="1" applyFont="1" applyFill="1" applyBorder="1" applyAlignment="1" applyProtection="1">
      <alignment horizontal="center" wrapText="1"/>
    </xf>
    <xf numFmtId="170" fontId="6" fillId="2" borderId="4" xfId="0" applyNumberFormat="1" applyFont="1" applyFill="1" applyBorder="1" applyAlignment="1" applyProtection="1">
      <alignment horizontal="center" wrapText="1"/>
    </xf>
    <xf numFmtId="170" fontId="6" fillId="2" borderId="60" xfId="0" applyNumberFormat="1" applyFont="1" applyFill="1" applyBorder="1" applyAlignment="1" applyProtection="1">
      <alignment horizontal="center" wrapText="1"/>
    </xf>
    <xf numFmtId="173" fontId="0" fillId="0" borderId="0" xfId="1" applyNumberFormat="1" applyFont="1" applyAlignment="1">
      <alignment vertical="center" wrapText="1"/>
    </xf>
    <xf numFmtId="166" fontId="16" fillId="0" borderId="26" xfId="0" applyNumberFormat="1" applyFont="1" applyFill="1" applyBorder="1" applyAlignment="1" applyProtection="1">
      <alignment vertical="center"/>
    </xf>
    <xf numFmtId="164" fontId="5" fillId="0" borderId="10" xfId="0" applyFont="1" applyFill="1" applyBorder="1" applyAlignment="1" applyProtection="1">
      <alignment horizontal="left" vertical="center" indent="3"/>
    </xf>
    <xf numFmtId="166" fontId="13" fillId="0" borderId="0" xfId="0" applyNumberFormat="1" applyFont="1" applyFill="1" applyBorder="1" applyAlignment="1" applyProtection="1">
      <alignment vertical="center"/>
    </xf>
    <xf numFmtId="166" fontId="13" fillId="0" borderId="26" xfId="0" applyNumberFormat="1" applyFont="1" applyFill="1" applyBorder="1" applyAlignment="1" applyProtection="1">
      <alignment vertical="center"/>
      <protection locked="0"/>
    </xf>
    <xf numFmtId="168" fontId="6" fillId="0" borderId="10" xfId="0" applyNumberFormat="1" applyFont="1" applyFill="1" applyBorder="1" applyAlignment="1" applyProtection="1">
      <alignment horizontal="left" vertical="center" indent="1"/>
    </xf>
    <xf numFmtId="166" fontId="6" fillId="0" borderId="0" xfId="0" applyNumberFormat="1" applyFont="1" applyFill="1" applyBorder="1" applyAlignment="1" applyProtection="1">
      <alignment vertical="center"/>
    </xf>
    <xf numFmtId="164" fontId="10" fillId="0" borderId="12" xfId="0" applyFont="1" applyFill="1" applyBorder="1" applyAlignment="1" applyProtection="1">
      <alignment horizontal="left" vertical="center" indent="2"/>
    </xf>
    <xf numFmtId="166" fontId="16" fillId="0" borderId="20" xfId="0" applyNumberFormat="1" applyFont="1" applyFill="1" applyBorder="1" applyProtection="1">
      <alignment vertical="center"/>
    </xf>
    <xf numFmtId="166" fontId="16" fillId="0" borderId="51" xfId="0" applyNumberFormat="1" applyFont="1" applyFill="1" applyBorder="1" applyProtection="1">
      <alignment vertical="center"/>
    </xf>
    <xf numFmtId="166" fontId="16" fillId="0" borderId="65" xfId="0" applyNumberFormat="1" applyFont="1" applyFill="1" applyBorder="1" applyProtection="1">
      <alignment vertical="center"/>
    </xf>
    <xf numFmtId="166" fontId="16" fillId="0" borderId="27" xfId="0" applyNumberFormat="1" applyFont="1" applyFill="1" applyBorder="1" applyProtection="1">
      <alignment vertical="center"/>
    </xf>
    <xf numFmtId="166" fontId="16" fillId="0" borderId="22" xfId="0" applyNumberFormat="1" applyFont="1" applyFill="1" applyBorder="1" applyProtection="1">
      <alignment vertical="center"/>
    </xf>
    <xf numFmtId="164" fontId="10" fillId="0" borderId="0" xfId="0" applyFont="1" applyFill="1" applyBorder="1" applyProtection="1">
      <alignment vertical="center"/>
    </xf>
    <xf numFmtId="164" fontId="10" fillId="0" borderId="2" xfId="0" applyFont="1" applyFill="1" applyBorder="1" applyAlignment="1" applyProtection="1">
      <alignment horizontal="left" vertical="center" indent="2"/>
    </xf>
    <xf numFmtId="166" fontId="16" fillId="0" borderId="28" xfId="0" applyNumberFormat="1" applyFont="1" applyFill="1" applyBorder="1" applyProtection="1">
      <alignment vertical="center"/>
    </xf>
    <xf numFmtId="166" fontId="8" fillId="0" borderId="27" xfId="0" applyNumberFormat="1" applyFont="1" applyFill="1" applyBorder="1" applyProtection="1">
      <alignment vertical="center"/>
    </xf>
    <xf numFmtId="166" fontId="8" fillId="0" borderId="1" xfId="0" applyNumberFormat="1" applyFont="1" applyFill="1" applyBorder="1" applyProtection="1">
      <alignment vertical="center"/>
    </xf>
    <xf numFmtId="166" fontId="16" fillId="0" borderId="23" xfId="0" applyNumberFormat="1" applyFont="1" applyFill="1" applyBorder="1" applyProtection="1">
      <alignment vertical="center"/>
    </xf>
    <xf numFmtId="166" fontId="10" fillId="0" borderId="0" xfId="0" applyNumberFormat="1" applyFont="1" applyFill="1" applyBorder="1" applyProtection="1">
      <alignment vertical="center"/>
    </xf>
    <xf numFmtId="166" fontId="16" fillId="0" borderId="18" xfId="0" applyNumberFormat="1" applyFont="1" applyFill="1" applyBorder="1" applyProtection="1">
      <alignment vertical="center"/>
    </xf>
    <xf numFmtId="164" fontId="6" fillId="0" borderId="2" xfId="0" applyFont="1" applyFill="1" applyBorder="1" applyAlignment="1" applyProtection="1">
      <alignment horizontal="left" vertical="center" indent="3"/>
    </xf>
    <xf numFmtId="166" fontId="10" fillId="0" borderId="28" xfId="0" applyNumberFormat="1" applyFont="1" applyFill="1" applyBorder="1" applyProtection="1">
      <alignment vertical="center"/>
    </xf>
    <xf numFmtId="166" fontId="10" fillId="0" borderId="51" xfId="0" applyNumberFormat="1" applyFont="1" applyFill="1" applyBorder="1" applyProtection="1">
      <alignment vertical="center"/>
    </xf>
    <xf numFmtId="166" fontId="10" fillId="0" borderId="27" xfId="0" applyNumberFormat="1" applyFont="1" applyFill="1" applyBorder="1" applyProtection="1">
      <alignment vertical="center"/>
    </xf>
    <xf numFmtId="166" fontId="10" fillId="0" borderId="1" xfId="0" applyNumberFormat="1" applyFont="1" applyFill="1" applyBorder="1" applyProtection="1">
      <alignment vertical="center"/>
    </xf>
    <xf numFmtId="166" fontId="10" fillId="0" borderId="19" xfId="0" applyNumberFormat="1" applyFont="1" applyFill="1" applyBorder="1" applyProtection="1">
      <alignment vertical="center"/>
    </xf>
    <xf numFmtId="166" fontId="10" fillId="0" borderId="29" xfId="0" applyNumberFormat="1" applyFont="1" applyFill="1" applyBorder="1" applyProtection="1">
      <alignment vertical="center"/>
    </xf>
    <xf numFmtId="166" fontId="10" fillId="0" borderId="18" xfId="0" applyNumberFormat="1" applyFont="1" applyFill="1" applyBorder="1" applyProtection="1">
      <alignment vertical="center"/>
    </xf>
    <xf numFmtId="164" fontId="10" fillId="0" borderId="9" xfId="0" applyFont="1" applyFill="1" applyBorder="1" applyAlignment="1" applyProtection="1">
      <alignment horizontal="left" vertical="center" indent="2"/>
    </xf>
    <xf numFmtId="166" fontId="8" fillId="0" borderId="1" xfId="0" applyNumberFormat="1" applyFont="1" applyFill="1" applyBorder="1" applyProtection="1">
      <alignment vertical="center"/>
      <protection locked="0"/>
    </xf>
    <xf numFmtId="166" fontId="8" fillId="0" borderId="54" xfId="0" applyNumberFormat="1" applyFont="1" applyFill="1" applyBorder="1" applyProtection="1">
      <alignment vertical="center"/>
      <protection locked="0"/>
    </xf>
    <xf numFmtId="166" fontId="5" fillId="0" borderId="39" xfId="0" applyNumberFormat="1" applyFont="1" applyFill="1" applyBorder="1" applyProtection="1">
      <alignment vertical="center"/>
    </xf>
    <xf numFmtId="166" fontId="8" fillId="0" borderId="8" xfId="0" applyNumberFormat="1" applyFont="1" applyFill="1" applyBorder="1" applyProtection="1">
      <alignment vertical="center"/>
      <protection locked="0"/>
    </xf>
    <xf numFmtId="166" fontId="8" fillId="0" borderId="27" xfId="0" applyNumberFormat="1" applyFont="1" applyFill="1" applyBorder="1" applyProtection="1">
      <alignment vertical="center"/>
      <protection locked="0"/>
    </xf>
    <xf numFmtId="166" fontId="5" fillId="0" borderId="33" xfId="0" applyNumberFormat="1" applyFont="1" applyFill="1" applyBorder="1" applyProtection="1">
      <alignment vertical="center"/>
    </xf>
    <xf numFmtId="166" fontId="8" fillId="0" borderId="7" xfId="0" applyNumberFormat="1" applyFont="1" applyFill="1" applyBorder="1" applyProtection="1">
      <alignment vertical="center"/>
      <protection locked="0"/>
    </xf>
    <xf numFmtId="164" fontId="6" fillId="0" borderId="25" xfId="0" applyFont="1" applyFill="1" applyBorder="1" applyAlignment="1" applyProtection="1">
      <alignment horizontal="left" vertical="center" indent="3"/>
    </xf>
    <xf numFmtId="166" fontId="10" fillId="0" borderId="32" xfId="0" applyNumberFormat="1" applyFont="1" applyFill="1" applyBorder="1" applyProtection="1">
      <alignment vertical="center"/>
    </xf>
    <xf numFmtId="166" fontId="10" fillId="0" borderId="34" xfId="0" applyNumberFormat="1" applyFont="1" applyFill="1" applyBorder="1" applyProtection="1">
      <alignment vertical="center"/>
    </xf>
    <xf numFmtId="166" fontId="12" fillId="0" borderId="66" xfId="0" applyNumberFormat="1" applyFont="1" applyFill="1" applyBorder="1" applyProtection="1">
      <alignment vertical="center"/>
    </xf>
    <xf numFmtId="166" fontId="10" fillId="0" borderId="35" xfId="0" applyNumberFormat="1" applyFont="1" applyFill="1" applyBorder="1" applyProtection="1">
      <alignment vertical="center"/>
    </xf>
    <xf numFmtId="166" fontId="10" fillId="0" borderId="66" xfId="0" applyNumberFormat="1" applyFont="1" applyFill="1" applyBorder="1" applyProtection="1">
      <alignment vertical="center"/>
    </xf>
    <xf numFmtId="166" fontId="12" fillId="0" borderId="31" xfId="0" applyNumberFormat="1" applyFont="1" applyFill="1" applyBorder="1" applyProtection="1">
      <alignment vertical="center"/>
    </xf>
    <xf numFmtId="166" fontId="10" fillId="0" borderId="31" xfId="0" applyNumberFormat="1" applyFont="1" applyFill="1" applyBorder="1" applyProtection="1">
      <alignment vertical="center"/>
    </xf>
    <xf numFmtId="166" fontId="10" fillId="0" borderId="54" xfId="0" applyNumberFormat="1" applyFont="1" applyFill="1" applyBorder="1" applyProtection="1">
      <alignment vertical="center"/>
    </xf>
    <xf numFmtId="166" fontId="10" fillId="0" borderId="8" xfId="0" applyNumberFormat="1" applyFont="1" applyFill="1" applyBorder="1" applyProtection="1">
      <alignment vertical="center"/>
    </xf>
    <xf numFmtId="166" fontId="10" fillId="0" borderId="7" xfId="0" applyNumberFormat="1" applyFont="1" applyFill="1" applyBorder="1" applyProtection="1">
      <alignment vertical="center"/>
    </xf>
    <xf numFmtId="164" fontId="6" fillId="0" borderId="2" xfId="0" applyFont="1" applyFill="1" applyBorder="1" applyAlignment="1" applyProtection="1">
      <alignment horizontal="left" vertical="center" indent="1"/>
    </xf>
    <xf numFmtId="166" fontId="10" fillId="0" borderId="47" xfId="0" applyNumberFormat="1" applyFont="1" applyFill="1" applyBorder="1" applyProtection="1">
      <alignment vertical="center"/>
    </xf>
    <xf numFmtId="166" fontId="10" fillId="0" borderId="23" xfId="0" applyNumberFormat="1" applyFont="1" applyFill="1" applyBorder="1" applyProtection="1">
      <alignment vertical="center"/>
    </xf>
    <xf numFmtId="166" fontId="10" fillId="0" borderId="20" xfId="0" applyNumberFormat="1" applyFont="1" applyFill="1" applyBorder="1" applyProtection="1">
      <alignment vertical="center"/>
    </xf>
    <xf numFmtId="166" fontId="16" fillId="0" borderId="47" xfId="0" applyNumberFormat="1" applyFont="1" applyFill="1" applyBorder="1" applyProtection="1">
      <alignment vertical="center"/>
    </xf>
    <xf numFmtId="166" fontId="16" fillId="0" borderId="19" xfId="0" applyNumberFormat="1" applyFont="1" applyFill="1" applyBorder="1" applyProtection="1">
      <alignment vertical="center"/>
    </xf>
    <xf numFmtId="166" fontId="16" fillId="0" borderId="29" xfId="0" applyNumberFormat="1" applyFont="1" applyFill="1" applyBorder="1" applyProtection="1">
      <alignment vertical="center"/>
    </xf>
    <xf numFmtId="166" fontId="0" fillId="0" borderId="12" xfId="0" applyNumberFormat="1" applyFill="1" applyBorder="1" applyProtection="1">
      <alignment vertical="center"/>
    </xf>
    <xf numFmtId="166" fontId="0" fillId="0" borderId="51" xfId="0" applyNumberFormat="1" applyFill="1" applyBorder="1" applyProtection="1">
      <alignment vertical="center"/>
    </xf>
    <xf numFmtId="166" fontId="0" fillId="0" borderId="23" xfId="0" applyNumberFormat="1" applyFill="1" applyBorder="1" applyProtection="1">
      <alignment vertical="center"/>
    </xf>
    <xf numFmtId="166" fontId="0" fillId="0" borderId="20" xfId="0" applyNumberFormat="1" applyFill="1" applyBorder="1" applyProtection="1">
      <alignment vertical="center"/>
    </xf>
    <xf numFmtId="166" fontId="0" fillId="0" borderId="65" xfId="0" applyNumberFormat="1" applyFill="1" applyBorder="1" applyProtection="1">
      <alignment vertical="center"/>
    </xf>
    <xf numFmtId="166" fontId="8" fillId="0" borderId="7" xfId="0" applyNumberFormat="1" applyFont="1" applyFill="1" applyBorder="1" applyProtection="1">
      <alignment vertical="center"/>
    </xf>
    <xf numFmtId="166" fontId="0" fillId="0" borderId="22" xfId="0" applyNumberFormat="1" applyFill="1" applyBorder="1" applyProtection="1">
      <alignment vertical="center"/>
    </xf>
    <xf numFmtId="166" fontId="5" fillId="0" borderId="1" xfId="0" applyNumberFormat="1" applyFont="1" applyFill="1" applyBorder="1" applyProtection="1">
      <alignment vertical="center"/>
    </xf>
    <xf numFmtId="166" fontId="8" fillId="0" borderId="28" xfId="0" applyNumberFormat="1" applyFont="1" applyFill="1" applyBorder="1" applyProtection="1">
      <alignment vertical="center"/>
    </xf>
    <xf numFmtId="13" fontId="16" fillId="0" borderId="12" xfId="0" applyNumberFormat="1" applyFont="1" applyFill="1" applyBorder="1" applyAlignment="1" applyProtection="1">
      <alignment horizontal="center" vertical="center"/>
    </xf>
    <xf numFmtId="1" fontId="8" fillId="0" borderId="12" xfId="0" applyNumberFormat="1" applyFont="1" applyFill="1" applyBorder="1" applyProtection="1">
      <alignment vertical="center"/>
    </xf>
    <xf numFmtId="13" fontId="8" fillId="0" borderId="12" xfId="0" applyNumberFormat="1" applyFont="1" applyFill="1" applyBorder="1" applyAlignment="1" applyProtection="1">
      <alignment horizontal="center" vertical="center"/>
    </xf>
    <xf numFmtId="164" fontId="0" fillId="0" borderId="3" xfId="0" applyFill="1" applyBorder="1" applyProtection="1">
      <alignment vertical="center"/>
    </xf>
    <xf numFmtId="166" fontId="5" fillId="0" borderId="28" xfId="0" applyNumberFormat="1" applyFont="1" applyFill="1" applyBorder="1" applyProtection="1">
      <alignment vertical="center"/>
    </xf>
    <xf numFmtId="164" fontId="16" fillId="0" borderId="0" xfId="0" applyFont="1" applyFill="1">
      <alignment vertical="center"/>
    </xf>
    <xf numFmtId="164" fontId="16" fillId="0" borderId="2" xfId="0" applyFont="1" applyFill="1" applyBorder="1" applyAlignment="1">
      <alignment horizontal="left" vertical="center" indent="2"/>
    </xf>
    <xf numFmtId="166" fontId="16" fillId="0" borderId="0" xfId="0" applyNumberFormat="1" applyFont="1" applyFill="1" applyBorder="1" applyProtection="1">
      <alignment vertical="center"/>
    </xf>
    <xf numFmtId="166" fontId="16" fillId="0" borderId="12" xfId="0" applyNumberFormat="1" applyFont="1" applyFill="1" applyBorder="1" applyProtection="1">
      <alignment vertical="center"/>
    </xf>
    <xf numFmtId="164" fontId="16" fillId="0" borderId="0" xfId="0" applyFont="1" applyFill="1" applyBorder="1">
      <alignment vertical="center"/>
    </xf>
    <xf numFmtId="164" fontId="10" fillId="0" borderId="0" xfId="0" applyFont="1" applyFill="1">
      <alignment vertical="center"/>
    </xf>
    <xf numFmtId="164" fontId="10" fillId="0" borderId="2" xfId="0" applyFont="1" applyFill="1" applyBorder="1" applyAlignment="1">
      <alignment horizontal="left" vertical="center" indent="2"/>
    </xf>
    <xf numFmtId="166" fontId="8" fillId="0" borderId="28" xfId="0" applyNumberFormat="1" applyFont="1" applyFill="1" applyBorder="1" applyProtection="1">
      <alignment vertical="center"/>
      <protection locked="0"/>
    </xf>
    <xf numFmtId="166" fontId="8" fillId="0" borderId="21" xfId="0" applyNumberFormat="1" applyFont="1" applyFill="1" applyBorder="1" applyProtection="1">
      <alignment vertical="center"/>
      <protection locked="0"/>
    </xf>
    <xf numFmtId="166" fontId="10" fillId="0" borderId="18" xfId="0" applyNumberFormat="1" applyFont="1" applyFill="1" applyBorder="1">
      <alignment vertical="center"/>
    </xf>
    <xf numFmtId="166" fontId="10" fillId="0" borderId="27" xfId="0" applyNumberFormat="1" applyFont="1" applyFill="1" applyBorder="1">
      <alignment vertical="center"/>
    </xf>
    <xf numFmtId="166" fontId="10" fillId="0" borderId="0" xfId="0" applyNumberFormat="1" applyFont="1" applyFill="1" applyBorder="1">
      <alignment vertical="center"/>
    </xf>
    <xf numFmtId="166" fontId="8" fillId="0" borderId="19" xfId="0" applyNumberFormat="1" applyFont="1" applyFill="1" applyBorder="1" applyProtection="1">
      <alignment vertical="center"/>
      <protection locked="0"/>
    </xf>
    <xf numFmtId="166" fontId="8" fillId="0" borderId="18" xfId="0" applyNumberFormat="1" applyFont="1" applyFill="1" applyBorder="1" applyProtection="1">
      <alignment vertical="center"/>
      <protection locked="0"/>
    </xf>
    <xf numFmtId="164" fontId="10" fillId="0" borderId="0" xfId="0" applyFont="1" applyFill="1" applyBorder="1">
      <alignment vertical="center"/>
    </xf>
    <xf numFmtId="166" fontId="10" fillId="0" borderId="22" xfId="0" applyNumberFormat="1" applyFont="1" applyFill="1" applyBorder="1">
      <alignment vertical="center"/>
    </xf>
    <xf numFmtId="164" fontId="16" fillId="0" borderId="2" xfId="0" applyFont="1" applyFill="1" applyBorder="1" applyAlignment="1" applyProtection="1">
      <alignment horizontal="left" vertical="center" indent="2"/>
    </xf>
    <xf numFmtId="166" fontId="16" fillId="0" borderId="21" xfId="0" applyNumberFormat="1" applyFont="1" applyFill="1" applyBorder="1" applyProtection="1">
      <alignment vertical="center"/>
    </xf>
    <xf numFmtId="164" fontId="45" fillId="0" borderId="0" xfId="0" applyFont="1" applyFill="1" applyBorder="1" applyAlignment="1" applyProtection="1">
      <alignment vertical="center"/>
    </xf>
    <xf numFmtId="166" fontId="8" fillId="0" borderId="2" xfId="0" applyNumberFormat="1" applyFont="1" applyFill="1" applyBorder="1" applyProtection="1">
      <alignment vertical="center"/>
    </xf>
    <xf numFmtId="0" fontId="5" fillId="0" borderId="0" xfId="0" applyNumberFormat="1" applyFont="1" applyFill="1" applyBorder="1" applyAlignment="1" applyProtection="1">
      <alignment vertical="center"/>
    </xf>
    <xf numFmtId="3" fontId="8" fillId="0" borderId="12" xfId="0" applyNumberFormat="1" applyFont="1" applyFill="1" applyBorder="1" applyProtection="1">
      <alignment vertical="center"/>
    </xf>
    <xf numFmtId="164" fontId="0" fillId="0" borderId="58" xfId="0" applyFill="1" applyBorder="1" applyProtection="1">
      <alignment vertical="center"/>
    </xf>
    <xf numFmtId="166" fontId="5" fillId="0" borderId="2" xfId="0" applyNumberFormat="1" applyFont="1" applyFill="1" applyBorder="1" applyProtection="1">
      <alignment vertical="center"/>
    </xf>
    <xf numFmtId="164" fontId="6" fillId="0" borderId="9" xfId="0" applyNumberFormat="1" applyFont="1" applyFill="1" applyBorder="1" applyAlignment="1" applyProtection="1">
      <alignment vertical="center"/>
    </xf>
    <xf numFmtId="175" fontId="5" fillId="0" borderId="0" xfId="0" applyNumberFormat="1" applyFont="1" applyFill="1" applyBorder="1" applyAlignment="1" applyProtection="1">
      <alignment horizontal="left" vertical="center"/>
    </xf>
    <xf numFmtId="166" fontId="6" fillId="0" borderId="9" xfId="0" applyNumberFormat="1" applyFont="1" applyFill="1" applyBorder="1" applyAlignment="1" applyProtection="1">
      <alignment vertical="center"/>
    </xf>
    <xf numFmtId="166" fontId="6" fillId="0" borderId="2" xfId="0" applyNumberFormat="1" applyFont="1" applyFill="1" applyBorder="1" applyAlignment="1" applyProtection="1">
      <alignment vertical="center"/>
    </xf>
    <xf numFmtId="164" fontId="0" fillId="0" borderId="21" xfId="0" applyFill="1" applyBorder="1" applyProtection="1">
      <alignment vertical="center"/>
    </xf>
    <xf numFmtId="166" fontId="5" fillId="0" borderId="9" xfId="0" applyNumberFormat="1" applyFont="1" applyFill="1" applyBorder="1" applyProtection="1">
      <alignment vertical="center"/>
    </xf>
    <xf numFmtId="164" fontId="5" fillId="0" borderId="1" xfId="0" applyFont="1" applyFill="1" applyBorder="1" applyAlignment="1" applyProtection="1">
      <alignment vertical="center"/>
    </xf>
    <xf numFmtId="164" fontId="17" fillId="0" borderId="25" xfId="0" applyFont="1" applyFill="1" applyBorder="1" applyAlignment="1" applyProtection="1">
      <alignment horizontal="left" vertical="center" indent="1"/>
    </xf>
    <xf numFmtId="166" fontId="17" fillId="0" borderId="37" xfId="0" applyNumberFormat="1" applyFont="1" applyFill="1" applyBorder="1" applyAlignment="1" applyProtection="1">
      <alignment vertical="center"/>
    </xf>
    <xf numFmtId="3" fontId="24" fillId="0" borderId="10" xfId="0" applyNumberFormat="1" applyFont="1" applyFill="1" applyBorder="1" applyAlignment="1" applyProtection="1">
      <alignment vertical="center" wrapText="1"/>
    </xf>
    <xf numFmtId="3" fontId="24" fillId="0" borderId="9" xfId="0" applyNumberFormat="1" applyFont="1" applyFill="1" applyBorder="1" applyAlignment="1" applyProtection="1">
      <alignment vertical="center" wrapText="1"/>
    </xf>
    <xf numFmtId="164" fontId="6" fillId="0" borderId="9" xfId="0" applyFont="1" applyFill="1" applyBorder="1" applyAlignment="1" applyProtection="1">
      <alignment horizontal="left" vertical="center" indent="1"/>
    </xf>
    <xf numFmtId="164" fontId="5" fillId="0" borderId="0" xfId="0" applyFont="1" applyFill="1" applyProtection="1">
      <alignment vertical="center"/>
    </xf>
    <xf numFmtId="164" fontId="6" fillId="0" borderId="25" xfId="0" applyFont="1" applyFill="1" applyBorder="1" applyAlignment="1" applyProtection="1">
      <alignment horizontal="left" indent="1"/>
    </xf>
    <xf numFmtId="166" fontId="12" fillId="0" borderId="34" xfId="0" applyNumberFormat="1" applyFont="1" applyFill="1" applyBorder="1" applyProtection="1">
      <alignment vertical="center"/>
    </xf>
    <xf numFmtId="166" fontId="5" fillId="0" borderId="93" xfId="0" applyNumberFormat="1" applyFont="1" applyFill="1" applyBorder="1" applyProtection="1">
      <alignment vertical="center"/>
    </xf>
    <xf numFmtId="166" fontId="5" fillId="0" borderId="69" xfId="0" applyNumberFormat="1" applyFont="1" applyFill="1" applyBorder="1" applyProtection="1">
      <alignment vertical="center"/>
    </xf>
    <xf numFmtId="164" fontId="0" fillId="0" borderId="25" xfId="0" applyFill="1" applyBorder="1" applyProtection="1">
      <alignment vertical="center"/>
    </xf>
    <xf numFmtId="164" fontId="0" fillId="0" borderId="34" xfId="0" applyFill="1" applyBorder="1" applyProtection="1">
      <alignment vertical="center"/>
    </xf>
    <xf numFmtId="164" fontId="0" fillId="0" borderId="0" xfId="0" applyFill="1" applyBorder="1" applyProtection="1">
      <alignment vertical="center"/>
    </xf>
    <xf numFmtId="166" fontId="12" fillId="0" borderId="48" xfId="0" applyNumberFormat="1" applyFont="1" applyFill="1" applyBorder="1" applyProtection="1">
      <alignment vertical="center"/>
    </xf>
    <xf numFmtId="49" fontId="9" fillId="6" borderId="0" xfId="0" applyNumberFormat="1" applyFont="1" applyFill="1" applyBorder="1" applyAlignment="1" applyProtection="1">
      <alignment horizontal="center" vertical="center"/>
    </xf>
    <xf numFmtId="49" fontId="9" fillId="6" borderId="0" xfId="0" applyNumberFormat="1" applyFont="1" applyFill="1" applyBorder="1" applyAlignment="1" applyProtection="1">
      <alignment horizontal="left" vertical="center"/>
    </xf>
    <xf numFmtId="164" fontId="1" fillId="0" borderId="7" xfId="0" applyFont="1" applyFill="1" applyBorder="1" applyProtection="1">
      <alignment vertical="center"/>
    </xf>
    <xf numFmtId="173" fontId="6" fillId="0" borderId="0" xfId="1" applyNumberFormat="1" applyFont="1" applyAlignment="1">
      <alignment vertical="center"/>
    </xf>
    <xf numFmtId="166" fontId="0" fillId="0" borderId="0" xfId="0" applyNumberFormat="1" applyFill="1">
      <alignment vertical="center"/>
    </xf>
    <xf numFmtId="166" fontId="0" fillId="0" borderId="1" xfId="0" applyNumberFormat="1" applyFill="1" applyBorder="1">
      <alignment vertical="center"/>
    </xf>
    <xf numFmtId="166" fontId="6" fillId="0" borderId="26" xfId="0" applyNumberFormat="1" applyFont="1" applyFill="1" applyBorder="1">
      <alignment vertical="center"/>
    </xf>
    <xf numFmtId="166" fontId="6" fillId="0" borderId="20" xfId="0" applyNumberFormat="1" applyFont="1" applyFill="1" applyBorder="1">
      <alignment vertical="center"/>
    </xf>
    <xf numFmtId="177" fontId="0" fillId="0" borderId="0" xfId="0" applyNumberFormat="1">
      <alignment vertical="center"/>
    </xf>
    <xf numFmtId="43" fontId="0" fillId="0" borderId="0" xfId="0" applyNumberFormat="1">
      <alignment vertical="center"/>
    </xf>
    <xf numFmtId="43" fontId="0" fillId="0" borderId="21" xfId="0" applyNumberFormat="1" applyBorder="1">
      <alignment vertical="center"/>
    </xf>
    <xf numFmtId="165" fontId="8" fillId="0" borderId="20" xfId="0" applyNumberFormat="1" applyFont="1" applyBorder="1" applyProtection="1">
      <alignment vertical="center"/>
      <protection locked="0"/>
    </xf>
    <xf numFmtId="166" fontId="43" fillId="0" borderId="98" xfId="2" applyNumberFormat="1" applyFont="1" applyBorder="1" applyAlignment="1" applyProtection="1">
      <alignment horizontal="right"/>
      <protection locked="0"/>
    </xf>
    <xf numFmtId="165" fontId="8" fillId="0" borderId="12" xfId="0" applyNumberFormat="1" applyFont="1" applyBorder="1" applyProtection="1">
      <alignment vertical="center"/>
      <protection locked="0"/>
    </xf>
    <xf numFmtId="165" fontId="8" fillId="0" borderId="26" xfId="0" applyNumberFormat="1" applyFont="1" applyBorder="1" applyProtection="1">
      <alignment vertical="center"/>
      <protection locked="0"/>
    </xf>
    <xf numFmtId="165" fontId="8" fillId="0" borderId="23" xfId="0" applyNumberFormat="1" applyFont="1" applyBorder="1" applyProtection="1">
      <alignment vertical="center"/>
      <protection locked="0"/>
    </xf>
    <xf numFmtId="165" fontId="8" fillId="0" borderId="22" xfId="0" applyNumberFormat="1" applyFont="1" applyBorder="1" applyProtection="1">
      <alignment vertical="center"/>
      <protection locked="0"/>
    </xf>
    <xf numFmtId="1" fontId="8" fillId="0" borderId="23" xfId="0" applyNumberFormat="1" applyFont="1" applyBorder="1" applyProtection="1">
      <alignment vertical="center"/>
      <protection locked="0"/>
    </xf>
    <xf numFmtId="1" fontId="8" fillId="0" borderId="22" xfId="0" applyNumberFormat="1" applyFont="1" applyBorder="1" applyProtection="1">
      <alignment vertical="center"/>
      <protection locked="0"/>
    </xf>
    <xf numFmtId="164" fontId="8" fillId="0" borderId="28" xfId="0" applyNumberFormat="1" applyFont="1" applyFill="1" applyBorder="1" applyProtection="1">
      <alignment vertical="center"/>
      <protection locked="0"/>
    </xf>
    <xf numFmtId="166" fontId="5" fillId="0" borderId="8" xfId="0" applyNumberFormat="1" applyFont="1" applyBorder="1" applyProtection="1">
      <alignment vertical="center"/>
    </xf>
    <xf numFmtId="164" fontId="8" fillId="0" borderId="2" xfId="0" applyNumberFormat="1" applyFont="1" applyBorder="1" applyProtection="1">
      <alignment vertical="center"/>
      <protection locked="0"/>
    </xf>
    <xf numFmtId="166" fontId="5" fillId="0" borderId="1" xfId="0" applyNumberFormat="1" applyFont="1" applyBorder="1" applyProtection="1">
      <alignment vertical="center"/>
    </xf>
    <xf numFmtId="164" fontId="5" fillId="0" borderId="12" xfId="0" applyFont="1" applyFill="1" applyBorder="1" applyAlignment="1">
      <alignment horizontal="left" indent="2"/>
    </xf>
    <xf numFmtId="164" fontId="6" fillId="0" borderId="10" xfId="0" applyFont="1" applyFill="1" applyBorder="1" applyAlignment="1" applyProtection="1">
      <alignment horizontal="left" vertical="center" indent="1"/>
    </xf>
    <xf numFmtId="166" fontId="8" fillId="0" borderId="26" xfId="0" applyNumberFormat="1" applyFont="1" applyFill="1" applyBorder="1" applyAlignment="1" applyProtection="1">
      <alignment vertical="center"/>
      <protection locked="0"/>
    </xf>
    <xf numFmtId="164" fontId="6" fillId="0" borderId="10" xfId="0" applyFont="1" applyFill="1" applyBorder="1" applyAlignment="1" applyProtection="1">
      <alignment horizontal="left" vertical="center" indent="2"/>
    </xf>
    <xf numFmtId="166" fontId="6" fillId="0" borderId="69" xfId="0" applyNumberFormat="1" applyFont="1" applyFill="1" applyBorder="1" applyAlignment="1" applyProtection="1">
      <alignment vertical="center"/>
    </xf>
    <xf numFmtId="164" fontId="5" fillId="0" borderId="10" xfId="0" applyFont="1" applyFill="1" applyBorder="1" applyProtection="1">
      <alignment vertical="center"/>
    </xf>
    <xf numFmtId="166" fontId="5" fillId="0" borderId="0" xfId="0" applyNumberFormat="1" applyFont="1" applyFill="1" applyBorder="1" applyAlignment="1" applyProtection="1">
      <alignment vertical="center"/>
    </xf>
    <xf numFmtId="164" fontId="12" fillId="0" borderId="10" xfId="0" applyFont="1" applyFill="1" applyBorder="1" applyAlignment="1" applyProtection="1">
      <alignment horizontal="left" vertical="center" wrapText="1" indent="1"/>
    </xf>
    <xf numFmtId="166" fontId="12" fillId="0" borderId="0" xfId="0" applyNumberFormat="1" applyFont="1" applyFill="1" applyBorder="1" applyAlignment="1" applyProtection="1">
      <alignment vertical="center" wrapText="1"/>
    </xf>
    <xf numFmtId="166" fontId="8" fillId="0" borderId="21" xfId="0" applyNumberFormat="1" applyFont="1" applyFill="1" applyBorder="1" applyAlignment="1" applyProtection="1">
      <alignment vertical="center"/>
      <protection locked="0"/>
    </xf>
    <xf numFmtId="166" fontId="5" fillId="0" borderId="28" xfId="0" applyNumberFormat="1" applyFont="1" applyBorder="1" applyProtection="1">
      <alignment vertical="center"/>
    </xf>
    <xf numFmtId="166" fontId="5" fillId="0" borderId="2" xfId="0" applyNumberFormat="1" applyFont="1" applyBorder="1" applyProtection="1">
      <alignment vertical="center"/>
    </xf>
    <xf numFmtId="166" fontId="5" fillId="0" borderId="70" xfId="0" applyNumberFormat="1" applyFont="1" applyBorder="1" applyProtection="1">
      <alignment vertical="center"/>
    </xf>
    <xf numFmtId="166" fontId="5" fillId="0" borderId="17" xfId="0" applyNumberFormat="1" applyFont="1" applyBorder="1" applyProtection="1">
      <alignment vertical="center"/>
    </xf>
    <xf numFmtId="166" fontId="5" fillId="0" borderId="32" xfId="0" applyNumberFormat="1" applyFont="1" applyBorder="1" applyProtection="1">
      <alignment vertical="center"/>
    </xf>
    <xf numFmtId="166" fontId="5" fillId="0" borderId="25" xfId="0" applyNumberFormat="1" applyFont="1" applyBorder="1" applyProtection="1">
      <alignment vertical="center"/>
    </xf>
    <xf numFmtId="166" fontId="5" fillId="0" borderId="37" xfId="0" applyNumberFormat="1" applyFont="1" applyBorder="1" applyProtection="1">
      <alignment vertical="center"/>
    </xf>
    <xf numFmtId="166" fontId="5" fillId="0" borderId="9" xfId="0" applyNumberFormat="1" applyFont="1" applyBorder="1" applyProtection="1">
      <alignment vertical="center"/>
    </xf>
    <xf numFmtId="166" fontId="5" fillId="0" borderId="10" xfId="0" applyNumberFormat="1" applyFont="1" applyBorder="1" applyProtection="1">
      <alignment vertical="center"/>
    </xf>
    <xf numFmtId="164" fontId="6" fillId="0" borderId="9" xfId="0" applyFont="1" applyFill="1" applyBorder="1" applyAlignment="1" applyProtection="1">
      <alignment horizontal="left" indent="1"/>
    </xf>
    <xf numFmtId="164" fontId="5" fillId="0" borderId="9" xfId="0" applyFont="1" applyFill="1" applyBorder="1" applyProtection="1">
      <alignment vertical="center"/>
    </xf>
    <xf numFmtId="164" fontId="5" fillId="0" borderId="70" xfId="0" applyFont="1" applyFill="1" applyBorder="1" applyProtection="1">
      <alignment vertical="center"/>
    </xf>
    <xf numFmtId="164" fontId="5" fillId="0" borderId="9" xfId="0" applyFont="1" applyBorder="1" applyProtection="1">
      <alignment vertical="center"/>
    </xf>
    <xf numFmtId="43" fontId="5" fillId="0" borderId="1" xfId="1" applyNumberFormat="1" applyFont="1" applyBorder="1" applyAlignment="1" applyProtection="1">
      <alignment vertical="center"/>
    </xf>
    <xf numFmtId="43" fontId="5" fillId="0" borderId="12" xfId="1" applyNumberFormat="1" applyFont="1" applyFill="1" applyBorder="1" applyAlignment="1" applyProtection="1">
      <alignment horizontal="left" indent="2"/>
    </xf>
    <xf numFmtId="1" fontId="5" fillId="0" borderId="11" xfId="0" applyNumberFormat="1" applyFont="1" applyBorder="1" applyProtection="1">
      <alignment vertical="center"/>
    </xf>
    <xf numFmtId="1" fontId="5" fillId="0" borderId="70" xfId="0" applyNumberFormat="1" applyFont="1" applyBorder="1" applyProtection="1">
      <alignment vertical="center"/>
    </xf>
    <xf numFmtId="1" fontId="5" fillId="0" borderId="71" xfId="0" applyNumberFormat="1" applyFont="1" applyBorder="1" applyProtection="1">
      <alignment vertical="center"/>
    </xf>
    <xf numFmtId="1" fontId="5" fillId="0" borderId="0" xfId="0" applyNumberFormat="1" applyFont="1" applyBorder="1" applyProtection="1">
      <alignment vertical="center"/>
    </xf>
    <xf numFmtId="43" fontId="5" fillId="0" borderId="0" xfId="1" applyNumberFormat="1" applyFont="1" applyBorder="1" applyAlignment="1" applyProtection="1">
      <alignment vertical="center"/>
    </xf>
    <xf numFmtId="164" fontId="5" fillId="0" borderId="12" xfId="0" applyFont="1" applyFill="1" applyBorder="1" applyAlignment="1" applyProtection="1">
      <alignment horizontal="left" indent="2"/>
    </xf>
    <xf numFmtId="165" fontId="5" fillId="0" borderId="11" xfId="0" applyNumberFormat="1" applyFont="1" applyBorder="1" applyProtection="1">
      <alignment vertical="center"/>
    </xf>
    <xf numFmtId="165" fontId="5" fillId="0" borderId="70" xfId="0" applyNumberFormat="1" applyFont="1" applyBorder="1" applyProtection="1">
      <alignment vertical="center"/>
    </xf>
    <xf numFmtId="165" fontId="5" fillId="0" borderId="71" xfId="0" applyNumberFormat="1" applyFont="1" applyBorder="1" applyProtection="1">
      <alignment vertical="center"/>
    </xf>
    <xf numFmtId="165" fontId="5" fillId="0" borderId="0" xfId="0" applyNumberFormat="1" applyFont="1" applyBorder="1" applyProtection="1">
      <alignment vertical="center"/>
    </xf>
    <xf numFmtId="164" fontId="5" fillId="0" borderId="12" xfId="0" applyNumberFormat="1" applyFont="1" applyFill="1" applyBorder="1" applyAlignment="1" applyProtection="1">
      <alignment horizontal="left" indent="2"/>
    </xf>
    <xf numFmtId="43" fontId="5" fillId="0" borderId="11" xfId="1" applyFont="1" applyFill="1" applyBorder="1" applyAlignment="1" applyProtection="1">
      <alignment vertical="center"/>
    </xf>
    <xf numFmtId="164" fontId="5" fillId="0" borderId="70" xfId="0" applyNumberFormat="1" applyFont="1" applyFill="1" applyBorder="1" applyProtection="1">
      <alignment vertical="center"/>
    </xf>
    <xf numFmtId="164" fontId="5" fillId="0" borderId="71" xfId="0" applyNumberFormat="1" applyFont="1" applyBorder="1" applyProtection="1">
      <alignment vertical="center"/>
    </xf>
    <xf numFmtId="164" fontId="5" fillId="0" borderId="3" xfId="0" applyFont="1" applyFill="1" applyBorder="1" applyAlignment="1" applyProtection="1">
      <alignment horizontal="left" indent="2"/>
    </xf>
    <xf numFmtId="166" fontId="5" fillId="0" borderId="70" xfId="0" applyNumberFormat="1" applyFont="1" applyFill="1" applyBorder="1" applyProtection="1">
      <alignment vertical="center"/>
    </xf>
    <xf numFmtId="166" fontId="5" fillId="0" borderId="64" xfId="0" applyNumberFormat="1" applyFont="1" applyBorder="1" applyProtection="1">
      <alignment vertical="center"/>
    </xf>
    <xf numFmtId="166" fontId="5" fillId="0" borderId="53" xfId="0" applyNumberFormat="1" applyFont="1" applyFill="1" applyBorder="1" applyProtection="1">
      <alignment vertical="center"/>
    </xf>
    <xf numFmtId="166" fontId="5" fillId="0" borderId="66" xfId="0" applyNumberFormat="1" applyFont="1" applyBorder="1" applyProtection="1">
      <alignment vertical="center"/>
    </xf>
    <xf numFmtId="166" fontId="5" fillId="0" borderId="54" xfId="0" applyNumberFormat="1" applyFont="1" applyBorder="1" applyProtection="1">
      <alignment vertical="center"/>
    </xf>
    <xf numFmtId="166" fontId="5" fillId="0" borderId="13" xfId="0" applyNumberFormat="1" applyFont="1" applyBorder="1" applyProtection="1">
      <alignment vertical="center"/>
    </xf>
    <xf numFmtId="166" fontId="5" fillId="0" borderId="53" xfId="0" applyNumberFormat="1" applyFont="1" applyBorder="1" applyProtection="1">
      <alignment vertical="center"/>
    </xf>
    <xf numFmtId="166" fontId="5" fillId="0" borderId="4" xfId="0" applyNumberFormat="1" applyFont="1" applyBorder="1" applyProtection="1">
      <alignment vertical="center"/>
    </xf>
    <xf numFmtId="166" fontId="6" fillId="0" borderId="36" xfId="0" applyNumberFormat="1" applyFont="1" applyBorder="1" applyProtection="1">
      <alignment vertical="center"/>
    </xf>
    <xf numFmtId="166" fontId="6" fillId="0" borderId="37" xfId="0" applyNumberFormat="1" applyFont="1" applyBorder="1" applyProtection="1">
      <alignment vertical="center"/>
    </xf>
    <xf numFmtId="164" fontId="5" fillId="0" borderId="0" xfId="0" applyFont="1" applyFill="1" applyBorder="1" applyAlignment="1" applyProtection="1">
      <alignment vertical="top" wrapText="1"/>
    </xf>
    <xf numFmtId="166" fontId="8" fillId="0" borderId="3" xfId="0" applyNumberFormat="1" applyFont="1" applyFill="1" applyBorder="1" applyProtection="1">
      <alignment vertical="center"/>
    </xf>
    <xf numFmtId="164" fontId="0" fillId="0" borderId="0" xfId="0" applyBorder="1" applyProtection="1">
      <alignment vertical="center"/>
    </xf>
    <xf numFmtId="164" fontId="12" fillId="2" borderId="6" xfId="0" applyFont="1" applyFill="1" applyBorder="1" applyAlignment="1" applyProtection="1">
      <alignment horizontal="center" vertical="center" wrapText="1"/>
    </xf>
    <xf numFmtId="164" fontId="6" fillId="0" borderId="9" xfId="0" applyFont="1" applyFill="1" applyBorder="1" applyAlignment="1" applyProtection="1">
      <alignment horizontal="center" vertical="center" wrapText="1"/>
    </xf>
    <xf numFmtId="164" fontId="6" fillId="0" borderId="1" xfId="0" applyFont="1" applyFill="1" applyBorder="1" applyAlignment="1" applyProtection="1">
      <alignment horizontal="center" vertical="center" wrapText="1"/>
    </xf>
    <xf numFmtId="164" fontId="6" fillId="0" borderId="9" xfId="0" applyFont="1" applyFill="1" applyBorder="1" applyAlignment="1" applyProtection="1">
      <alignment horizontal="center" vertical="center"/>
    </xf>
    <xf numFmtId="164" fontId="1" fillId="0" borderId="0" xfId="0" applyFont="1" applyFill="1" applyBorder="1" applyAlignment="1">
      <alignment horizontal="left" vertical="center"/>
    </xf>
    <xf numFmtId="164" fontId="5" fillId="0" borderId="10" xfId="0" applyFont="1" applyBorder="1" applyAlignment="1">
      <alignment horizontal="left" vertical="top" wrapText="1"/>
    </xf>
    <xf numFmtId="164" fontId="5" fillId="0" borderId="1" xfId="0" applyFont="1" applyBorder="1" applyAlignment="1">
      <alignment horizontal="left" vertical="top" wrapText="1"/>
    </xf>
    <xf numFmtId="49" fontId="9" fillId="3" borderId="86" xfId="0" applyNumberFormat="1" applyFont="1" applyFill="1" applyBorder="1" applyAlignment="1" applyProtection="1">
      <alignment vertical="center"/>
    </xf>
    <xf numFmtId="164" fontId="5" fillId="0" borderId="52" xfId="0" applyFont="1" applyBorder="1" applyAlignment="1">
      <alignment vertical="center"/>
    </xf>
    <xf numFmtId="164" fontId="5" fillId="0" borderId="27" xfId="0" applyFont="1" applyBorder="1" applyAlignment="1">
      <alignment vertical="center"/>
    </xf>
    <xf numFmtId="164" fontId="1" fillId="0" borderId="52" xfId="0" applyFont="1" applyBorder="1">
      <alignment vertical="center"/>
    </xf>
    <xf numFmtId="164" fontId="1" fillId="0" borderId="27" xfId="0" applyFont="1" applyBorder="1">
      <alignment vertical="center"/>
    </xf>
    <xf numFmtId="164" fontId="1" fillId="0" borderId="87" xfId="0" applyFont="1" applyBorder="1">
      <alignment vertical="center"/>
    </xf>
    <xf numFmtId="164" fontId="1" fillId="0" borderId="60" xfId="0" applyFont="1" applyBorder="1">
      <alignment vertical="center"/>
    </xf>
    <xf numFmtId="164" fontId="1" fillId="0" borderId="56" xfId="0" applyFont="1" applyBorder="1">
      <alignment vertical="center"/>
    </xf>
    <xf numFmtId="164" fontId="0" fillId="0" borderId="0" xfId="0" applyAlignment="1">
      <alignment horizontal="left" vertical="center"/>
    </xf>
    <xf numFmtId="164" fontId="6" fillId="0" borderId="9" xfId="0" applyNumberFormat="1" applyFont="1" applyFill="1" applyBorder="1" applyAlignment="1">
      <alignment horizontal="center" wrapText="1"/>
    </xf>
    <xf numFmtId="164" fontId="6" fillId="0" borderId="24" xfId="0" applyFont="1" applyFill="1" applyBorder="1" applyAlignment="1">
      <alignment horizontal="left" indent="1"/>
    </xf>
    <xf numFmtId="164" fontId="12" fillId="0" borderId="2" xfId="0" applyNumberFormat="1" applyFont="1" applyFill="1" applyBorder="1" applyAlignment="1">
      <alignment horizontal="center" wrapText="1"/>
    </xf>
    <xf numFmtId="164" fontId="11" fillId="0" borderId="12" xfId="0" applyFont="1" applyFill="1" applyBorder="1" applyAlignment="1">
      <alignment horizontal="left" indent="2"/>
    </xf>
    <xf numFmtId="166" fontId="16" fillId="0" borderId="12" xfId="0" applyNumberFormat="1" applyFont="1" applyFill="1" applyBorder="1" applyAlignment="1">
      <alignment horizontal="right" vertical="center"/>
    </xf>
    <xf numFmtId="166" fontId="5" fillId="0" borderId="12" xfId="0" applyNumberFormat="1" applyFont="1" applyFill="1" applyBorder="1" applyAlignment="1">
      <alignment horizontal="right"/>
    </xf>
    <xf numFmtId="166" fontId="5" fillId="0" borderId="2" xfId="0" applyNumberFormat="1" applyFont="1" applyFill="1" applyBorder="1" applyAlignment="1">
      <alignment horizontal="right" vertical="center"/>
    </xf>
    <xf numFmtId="164" fontId="47" fillId="0" borderId="50" xfId="0" applyFont="1" applyBorder="1" applyAlignment="1" applyProtection="1">
      <alignment horizontal="left" vertical="center" indent="2"/>
      <protection locked="0"/>
    </xf>
    <xf numFmtId="166" fontId="47" fillId="0" borderId="12" xfId="0" applyNumberFormat="1" applyFont="1" applyFill="1" applyBorder="1" applyProtection="1">
      <alignment vertical="center"/>
      <protection locked="0"/>
    </xf>
    <xf numFmtId="0" fontId="47" fillId="0" borderId="12" xfId="0" applyNumberFormat="1" applyFont="1" applyFill="1" applyBorder="1" applyAlignment="1" applyProtection="1">
      <alignment horizontal="center" vertical="center"/>
      <protection locked="0"/>
    </xf>
    <xf numFmtId="1" fontId="47" fillId="0" borderId="12" xfId="0" applyNumberFormat="1" applyFont="1" applyFill="1" applyBorder="1" applyProtection="1">
      <alignment vertical="center"/>
      <protection locked="0"/>
    </xf>
    <xf numFmtId="3" fontId="47" fillId="0" borderId="12" xfId="0" applyNumberFormat="1" applyFont="1" applyFill="1" applyBorder="1" applyProtection="1">
      <alignment vertical="center"/>
      <protection locked="0"/>
    </xf>
    <xf numFmtId="166" fontId="47" fillId="0" borderId="2" xfId="0" applyNumberFormat="1" applyFont="1" applyFill="1" applyBorder="1" applyProtection="1">
      <alignment vertical="center"/>
      <protection locked="0"/>
    </xf>
    <xf numFmtId="166" fontId="47" fillId="0" borderId="12" xfId="0" applyNumberFormat="1" applyFont="1" applyFill="1" applyBorder="1" applyAlignment="1" applyProtection="1">
      <alignment vertical="center"/>
      <protection locked="0"/>
    </xf>
    <xf numFmtId="164" fontId="47" fillId="0" borderId="12" xfId="0" applyFont="1" applyFill="1" applyBorder="1" applyAlignment="1" applyProtection="1">
      <alignment horizontal="left" vertical="center" indent="2"/>
      <protection locked="0"/>
    </xf>
    <xf numFmtId="10" fontId="47" fillId="0" borderId="12" xfId="0" applyNumberFormat="1" applyFont="1" applyFill="1" applyBorder="1" applyProtection="1">
      <alignment vertical="center"/>
      <protection locked="0"/>
    </xf>
    <xf numFmtId="49" fontId="9" fillId="6" borderId="0" xfId="0" applyNumberFormat="1" applyFont="1" applyFill="1" applyBorder="1" applyAlignment="1" applyProtection="1">
      <alignment vertical="center"/>
    </xf>
    <xf numFmtId="164" fontId="0" fillId="6" borderId="0" xfId="0" applyFill="1" applyAlignment="1" applyProtection="1">
      <alignment vertical="center"/>
    </xf>
    <xf numFmtId="164" fontId="0" fillId="6" borderId="0" xfId="0" applyFill="1" applyProtection="1">
      <alignment vertical="center"/>
    </xf>
    <xf numFmtId="164" fontId="5" fillId="6" borderId="0" xfId="0" applyFont="1" applyFill="1" applyProtection="1">
      <alignment vertical="center"/>
    </xf>
    <xf numFmtId="164" fontId="6" fillId="0" borderId="0" xfId="0" applyFont="1" applyFill="1" applyProtection="1">
      <alignment vertical="center"/>
    </xf>
    <xf numFmtId="173" fontId="6" fillId="0" borderId="0" xfId="1" applyNumberFormat="1" applyFont="1" applyFill="1" applyAlignment="1" applyProtection="1">
      <alignment vertical="center" wrapText="1"/>
    </xf>
    <xf numFmtId="164" fontId="6" fillId="0" borderId="0" xfId="0" applyFont="1" applyFill="1" applyAlignment="1" applyProtection="1">
      <alignment vertical="center" wrapText="1"/>
    </xf>
    <xf numFmtId="0" fontId="12" fillId="0" borderId="0" xfId="0" applyNumberFormat="1" applyFont="1" applyFill="1" applyAlignment="1" applyProtection="1">
      <alignment vertical="center"/>
    </xf>
    <xf numFmtId="3" fontId="0" fillId="0" borderId="0" xfId="0" applyNumberFormat="1" applyFill="1" applyProtection="1">
      <alignment vertical="center"/>
    </xf>
    <xf numFmtId="1" fontId="0" fillId="0" borderId="0" xfId="0" applyNumberFormat="1" applyFill="1" applyProtection="1">
      <alignment vertical="center"/>
    </xf>
    <xf numFmtId="173" fontId="0" fillId="0" borderId="0" xfId="1" applyNumberFormat="1" applyFont="1" applyFill="1" applyAlignment="1" applyProtection="1">
      <alignment vertical="center"/>
    </xf>
    <xf numFmtId="170" fontId="0" fillId="0" borderId="0" xfId="0" applyNumberFormat="1" applyFill="1" applyProtection="1">
      <alignment vertical="center"/>
    </xf>
    <xf numFmtId="174" fontId="0" fillId="0" borderId="0" xfId="2" applyNumberFormat="1" applyFont="1" applyFill="1" applyAlignment="1" applyProtection="1">
      <alignment vertical="center"/>
    </xf>
    <xf numFmtId="174" fontId="48" fillId="9" borderId="0" xfId="2" applyNumberFormat="1" applyFont="1" applyFill="1" applyAlignment="1" applyProtection="1">
      <alignment vertical="center"/>
    </xf>
    <xf numFmtId="41" fontId="0" fillId="0" borderId="0" xfId="0" applyNumberFormat="1" applyFill="1" applyProtection="1">
      <alignment vertical="center"/>
    </xf>
    <xf numFmtId="3" fontId="11" fillId="0" borderId="0" xfId="0" applyNumberFormat="1" applyFont="1" applyFill="1" applyProtection="1">
      <alignment vertical="center"/>
    </xf>
    <xf numFmtId="170" fontId="0" fillId="9" borderId="0" xfId="0" applyNumberFormat="1" applyFill="1" applyProtection="1">
      <alignment vertical="center"/>
    </xf>
    <xf numFmtId="166" fontId="0" fillId="0" borderId="94" xfId="0" applyNumberFormat="1" applyFill="1" applyBorder="1" applyProtection="1">
      <alignment vertical="center"/>
    </xf>
    <xf numFmtId="166" fontId="25" fillId="0" borderId="94" xfId="0" applyNumberFormat="1" applyFont="1" applyFill="1" applyBorder="1" applyProtection="1">
      <alignment vertical="center"/>
    </xf>
    <xf numFmtId="164" fontId="25" fillId="0" borderId="0" xfId="0" applyFont="1" applyFill="1" applyProtection="1">
      <alignment vertical="center"/>
    </xf>
    <xf numFmtId="164" fontId="0" fillId="0" borderId="26" xfId="0" applyFill="1" applyBorder="1" applyProtection="1">
      <alignment vertical="center"/>
    </xf>
    <xf numFmtId="164" fontId="0" fillId="9" borderId="26" xfId="0" applyFill="1" applyBorder="1" applyProtection="1">
      <alignment vertical="center"/>
    </xf>
    <xf numFmtId="42" fontId="6" fillId="0" borderId="21" xfId="0" applyNumberFormat="1" applyFont="1" applyFill="1" applyBorder="1" applyProtection="1">
      <alignment vertical="center"/>
    </xf>
    <xf numFmtId="164" fontId="17" fillId="0" borderId="26" xfId="0" applyFont="1" applyFill="1" applyBorder="1" applyProtection="1">
      <alignment vertical="center"/>
    </xf>
    <xf numFmtId="164" fontId="17" fillId="9" borderId="26" xfId="0" applyFont="1" applyFill="1" applyBorder="1" applyProtection="1">
      <alignment vertical="center"/>
    </xf>
    <xf numFmtId="41" fontId="6" fillId="0" borderId="26" xfId="0" applyNumberFormat="1" applyFont="1" applyFill="1" applyBorder="1" applyProtection="1">
      <alignment vertical="center"/>
    </xf>
    <xf numFmtId="164" fontId="22" fillId="0" borderId="0" xfId="0" applyFont="1" applyFill="1" applyBorder="1" applyProtection="1">
      <alignment vertical="center"/>
    </xf>
    <xf numFmtId="164" fontId="22" fillId="9" borderId="0" xfId="0" applyFont="1" applyFill="1" applyBorder="1" applyProtection="1">
      <alignment vertical="center"/>
    </xf>
    <xf numFmtId="173" fontId="22" fillId="0" borderId="0" xfId="1" applyNumberFormat="1" applyFont="1" applyFill="1" applyBorder="1" applyAlignment="1" applyProtection="1">
      <alignment vertical="center"/>
    </xf>
    <xf numFmtId="173" fontId="22" fillId="9" borderId="0" xfId="1" applyNumberFormat="1" applyFont="1" applyFill="1" applyBorder="1" applyAlignment="1" applyProtection="1">
      <alignment vertical="center"/>
    </xf>
    <xf numFmtId="41" fontId="0" fillId="0" borderId="0" xfId="1" applyNumberFormat="1" applyFont="1" applyFill="1" applyAlignment="1" applyProtection="1">
      <alignment vertical="center"/>
    </xf>
    <xf numFmtId="164" fontId="12" fillId="0" borderId="0" xfId="0" applyFont="1" applyFill="1" applyProtection="1">
      <alignment vertical="center"/>
    </xf>
    <xf numFmtId="164" fontId="12" fillId="0" borderId="69" xfId="0" applyFont="1" applyFill="1" applyBorder="1" applyAlignment="1" applyProtection="1">
      <alignment horizontal="right" vertical="center"/>
    </xf>
    <xf numFmtId="164" fontId="12" fillId="9" borderId="69" xfId="0" applyFont="1" applyFill="1" applyBorder="1" applyAlignment="1" applyProtection="1">
      <alignment horizontal="right" vertical="center"/>
    </xf>
    <xf numFmtId="41" fontId="12" fillId="0" borderId="26" xfId="0" applyNumberFormat="1" applyFont="1" applyFill="1" applyBorder="1" applyProtection="1">
      <alignment vertical="center"/>
    </xf>
    <xf numFmtId="164" fontId="0" fillId="0" borderId="26" xfId="0" applyFill="1" applyBorder="1" applyAlignment="1" applyProtection="1">
      <alignment horizontal="right" vertical="center"/>
    </xf>
    <xf numFmtId="164" fontId="0" fillId="9" borderId="26" xfId="0" applyFill="1" applyBorder="1" applyAlignment="1" applyProtection="1">
      <alignment horizontal="right" vertical="center"/>
    </xf>
    <xf numFmtId="164" fontId="6" fillId="0" borderId="26" xfId="0" applyFont="1" applyFill="1" applyBorder="1" applyAlignment="1" applyProtection="1">
      <alignment horizontal="right" vertical="center" wrapText="1"/>
    </xf>
    <xf numFmtId="164" fontId="6" fillId="0" borderId="26" xfId="0" applyFont="1" applyFill="1" applyBorder="1" applyAlignment="1" applyProtection="1">
      <alignment horizontal="right" vertical="center"/>
    </xf>
    <xf numFmtId="164" fontId="6" fillId="9" borderId="26" xfId="0" applyFont="1" applyFill="1" applyBorder="1" applyAlignment="1" applyProtection="1">
      <alignment horizontal="right" vertical="center"/>
    </xf>
    <xf numFmtId="164" fontId="6" fillId="0" borderId="0" xfId="0" applyFont="1" applyAlignment="1">
      <alignment horizontal="left" vertical="center"/>
    </xf>
    <xf numFmtId="164" fontId="0" fillId="6" borderId="0" xfId="0" applyFill="1" applyAlignment="1">
      <alignment horizontal="left" vertical="center"/>
    </xf>
    <xf numFmtId="164" fontId="47" fillId="0" borderId="12" xfId="0" applyFont="1" applyBorder="1" applyAlignment="1" applyProtection="1">
      <alignment horizontal="left" vertical="center" indent="2"/>
      <protection locked="0"/>
    </xf>
    <xf numFmtId="166" fontId="47" fillId="0" borderId="49" xfId="0" applyNumberFormat="1" applyFont="1" applyFill="1" applyBorder="1" applyProtection="1">
      <alignment vertical="center"/>
      <protection locked="0"/>
    </xf>
    <xf numFmtId="9" fontId="43" fillId="0" borderId="98" xfId="4" applyFont="1" applyBorder="1" applyAlignment="1" applyProtection="1">
      <alignment horizontal="right"/>
      <protection locked="0"/>
    </xf>
    <xf numFmtId="164" fontId="47" fillId="0" borderId="49" xfId="0" applyFont="1" applyFill="1" applyBorder="1" applyAlignment="1" applyProtection="1">
      <alignment horizontal="left" vertical="center" indent="2"/>
      <protection locked="0"/>
    </xf>
    <xf numFmtId="166" fontId="47" fillId="0" borderId="49" xfId="0" applyNumberFormat="1" applyFont="1" applyFill="1" applyBorder="1" applyAlignment="1" applyProtection="1">
      <alignment vertical="center"/>
      <protection locked="0"/>
    </xf>
    <xf numFmtId="10" fontId="8" fillId="10" borderId="28" xfId="0" applyNumberFormat="1" applyFont="1" applyFill="1" applyBorder="1" applyAlignment="1" applyProtection="1"/>
    <xf numFmtId="10" fontId="8" fillId="10" borderId="21" xfId="0" applyNumberFormat="1" applyFont="1" applyFill="1" applyBorder="1" applyAlignment="1" applyProtection="1">
      <protection locked="0"/>
    </xf>
    <xf numFmtId="164" fontId="5" fillId="0" borderId="2" xfId="0" applyFont="1" applyFill="1" applyBorder="1" applyAlignment="1" applyProtection="1">
      <alignment horizontal="left" indent="2"/>
    </xf>
    <xf numFmtId="166" fontId="8" fillId="0" borderId="2" xfId="0" applyNumberFormat="1" applyFont="1" applyFill="1" applyBorder="1" applyProtection="1">
      <alignment vertical="center"/>
      <protection locked="0"/>
    </xf>
    <xf numFmtId="166" fontId="5" fillId="0" borderId="71" xfId="0" applyNumberFormat="1" applyFont="1" applyFill="1" applyBorder="1" applyProtection="1">
      <alignment vertical="center"/>
    </xf>
    <xf numFmtId="166" fontId="8" fillId="0" borderId="47" xfId="0" applyNumberFormat="1" applyFont="1" applyFill="1" applyBorder="1" applyProtection="1">
      <alignment vertical="center"/>
      <protection locked="0"/>
    </xf>
    <xf numFmtId="1" fontId="8" fillId="0" borderId="65" xfId="0" applyNumberFormat="1" applyFont="1" applyFill="1" applyBorder="1" applyProtection="1">
      <alignment vertical="center"/>
      <protection locked="0"/>
    </xf>
    <xf numFmtId="166" fontId="8" fillId="0" borderId="29" xfId="0" applyNumberFormat="1" applyFont="1" applyFill="1" applyBorder="1" applyProtection="1">
      <alignment vertical="center"/>
      <protection locked="0"/>
    </xf>
    <xf numFmtId="10" fontId="5" fillId="10" borderId="1" xfId="0" applyNumberFormat="1" applyFont="1" applyFill="1" applyBorder="1" applyAlignment="1" applyProtection="1"/>
    <xf numFmtId="10" fontId="5" fillId="10" borderId="0" xfId="0" applyNumberFormat="1" applyFont="1" applyFill="1" applyBorder="1" applyAlignment="1" applyProtection="1"/>
    <xf numFmtId="10" fontId="4" fillId="10" borderId="1" xfId="0" applyNumberFormat="1" applyFont="1" applyFill="1" applyBorder="1" applyAlignment="1" applyProtection="1">
      <alignment vertical="center"/>
    </xf>
    <xf numFmtId="10" fontId="4" fillId="10" borderId="0" xfId="0" applyNumberFormat="1" applyFont="1" applyFill="1" applyBorder="1" applyAlignment="1" applyProtection="1">
      <alignment vertical="center"/>
    </xf>
    <xf numFmtId="10" fontId="8" fillId="10" borderId="20" xfId="0" applyNumberFormat="1" applyFont="1" applyFill="1" applyBorder="1" applyAlignment="1" applyProtection="1"/>
    <xf numFmtId="10" fontId="8" fillId="10" borderId="26" xfId="0" applyNumberFormat="1" applyFont="1" applyFill="1" applyBorder="1" applyAlignment="1" applyProtection="1">
      <protection locked="0"/>
    </xf>
    <xf numFmtId="10" fontId="8" fillId="10" borderId="57" xfId="0" applyNumberFormat="1" applyFont="1" applyFill="1" applyBorder="1" applyAlignment="1" applyProtection="1"/>
    <xf numFmtId="10" fontId="8" fillId="10" borderId="69" xfId="0" applyNumberFormat="1" applyFont="1" applyFill="1" applyBorder="1" applyAlignment="1" applyProtection="1"/>
    <xf numFmtId="10" fontId="8" fillId="10" borderId="20" xfId="0" applyNumberFormat="1" applyFont="1" applyFill="1" applyBorder="1" applyAlignment="1" applyProtection="1">
      <protection locked="0"/>
    </xf>
    <xf numFmtId="10" fontId="4" fillId="10" borderId="5" xfId="0" applyNumberFormat="1" applyFont="1" applyFill="1" applyBorder="1" applyAlignment="1" applyProtection="1"/>
    <xf numFmtId="10" fontId="4" fillId="10" borderId="60" xfId="0" applyNumberFormat="1" applyFont="1" applyFill="1" applyBorder="1" applyAlignment="1" applyProtection="1"/>
    <xf numFmtId="10" fontId="4" fillId="10" borderId="24" xfId="0" applyNumberFormat="1" applyFont="1" applyFill="1" applyBorder="1" applyAlignment="1" applyProtection="1"/>
    <xf numFmtId="10" fontId="8" fillId="10" borderId="91" xfId="0" applyNumberFormat="1" applyFont="1" applyFill="1" applyBorder="1" applyAlignment="1" applyProtection="1">
      <protection locked="0"/>
    </xf>
    <xf numFmtId="10" fontId="4" fillId="10" borderId="49" xfId="0" applyNumberFormat="1" applyFont="1" applyFill="1" applyBorder="1" applyAlignment="1" applyProtection="1"/>
    <xf numFmtId="10" fontId="4" fillId="10" borderId="44" xfId="0" applyNumberFormat="1" applyFont="1" applyFill="1" applyBorder="1" applyAlignment="1" applyProtection="1"/>
    <xf numFmtId="10" fontId="6" fillId="10" borderId="61" xfId="0" applyNumberFormat="1" applyFont="1" applyFill="1" applyBorder="1" applyAlignment="1" applyProtection="1"/>
    <xf numFmtId="10" fontId="6" fillId="10" borderId="62" xfId="0" applyNumberFormat="1" applyFont="1" applyFill="1" applyBorder="1" applyAlignment="1" applyProtection="1"/>
    <xf numFmtId="10" fontId="6" fillId="10" borderId="20" xfId="0" applyNumberFormat="1" applyFont="1" applyFill="1" applyBorder="1" applyAlignment="1" applyProtection="1">
      <alignment vertical="center"/>
    </xf>
    <xf numFmtId="10" fontId="6" fillId="10" borderId="26" xfId="0" applyNumberFormat="1" applyFont="1" applyFill="1" applyBorder="1" applyAlignment="1" applyProtection="1">
      <alignment vertical="center"/>
    </xf>
    <xf numFmtId="10" fontId="5" fillId="10" borderId="20" xfId="0" applyNumberFormat="1" applyFont="1" applyFill="1" applyBorder="1" applyAlignment="1" applyProtection="1"/>
    <xf numFmtId="10" fontId="5" fillId="10" borderId="26" xfId="0" applyNumberFormat="1" applyFont="1" applyFill="1" applyBorder="1" applyAlignment="1" applyProtection="1"/>
    <xf numFmtId="10" fontId="5" fillId="10" borderId="28" xfId="0" applyNumberFormat="1" applyFont="1" applyFill="1" applyBorder="1" applyAlignment="1" applyProtection="1"/>
    <xf numFmtId="10" fontId="5" fillId="10" borderId="21" xfId="0" applyNumberFormat="1" applyFont="1" applyFill="1" applyBorder="1" applyAlignment="1" applyProtection="1"/>
    <xf numFmtId="10" fontId="5" fillId="10" borderId="57" xfId="0" applyNumberFormat="1" applyFont="1" applyFill="1" applyBorder="1" applyAlignment="1" applyProtection="1"/>
    <xf numFmtId="10" fontId="5" fillId="10" borderId="69" xfId="0" applyNumberFormat="1" applyFont="1" applyFill="1" applyBorder="1" applyAlignment="1" applyProtection="1"/>
    <xf numFmtId="10" fontId="5" fillId="10" borderId="12" xfId="0" applyNumberFormat="1" applyFont="1" applyFill="1" applyBorder="1" applyAlignment="1" applyProtection="1"/>
    <xf numFmtId="10" fontId="5" fillId="10" borderId="49" xfId="0" applyNumberFormat="1" applyFont="1" applyFill="1" applyBorder="1" applyAlignment="1" applyProtection="1"/>
    <xf numFmtId="10" fontId="5" fillId="10" borderId="44" xfId="0" applyNumberFormat="1" applyFont="1" applyFill="1" applyBorder="1" applyAlignment="1" applyProtection="1"/>
    <xf numFmtId="10" fontId="6" fillId="10" borderId="32" xfId="0" applyNumberFormat="1" applyFont="1" applyFill="1" applyBorder="1" applyAlignment="1" applyProtection="1"/>
    <xf numFmtId="10" fontId="6" fillId="10" borderId="36" xfId="0" applyNumberFormat="1" applyFont="1" applyFill="1" applyBorder="1" applyAlignment="1" applyProtection="1"/>
    <xf numFmtId="164" fontId="5" fillId="0" borderId="20" xfId="0" applyNumberFormat="1" applyFont="1" applyBorder="1" applyProtection="1">
      <alignment vertical="center"/>
    </xf>
    <xf numFmtId="164" fontId="5" fillId="0" borderId="20" xfId="0" applyNumberFormat="1" applyFont="1" applyFill="1" applyBorder="1" applyProtection="1">
      <alignment vertical="center"/>
    </xf>
    <xf numFmtId="164" fontId="5" fillId="0" borderId="65" xfId="0" applyNumberFormat="1" applyFont="1" applyFill="1" applyBorder="1" applyProtection="1">
      <alignment vertical="center"/>
    </xf>
    <xf numFmtId="164" fontId="5" fillId="0" borderId="22" xfId="0" applyNumberFormat="1" applyFont="1" applyFill="1" applyBorder="1" applyProtection="1">
      <alignment vertical="center"/>
    </xf>
    <xf numFmtId="164" fontId="10" fillId="0" borderId="20" xfId="0" applyNumberFormat="1" applyFont="1" applyFill="1" applyBorder="1" applyAlignment="1">
      <alignment vertical="center"/>
    </xf>
    <xf numFmtId="164" fontId="6" fillId="0" borderId="9" xfId="0" applyNumberFormat="1" applyFont="1" applyFill="1" applyBorder="1" applyAlignment="1">
      <alignment vertical="center"/>
    </xf>
    <xf numFmtId="164" fontId="5" fillId="0" borderId="41" xfId="0" applyNumberFormat="1" applyFont="1" applyFill="1" applyBorder="1" applyAlignment="1">
      <alignment vertical="center"/>
    </xf>
    <xf numFmtId="164" fontId="6" fillId="0" borderId="43" xfId="0" applyNumberFormat="1" applyFont="1" applyFill="1" applyBorder="1" applyAlignment="1">
      <alignment vertical="center"/>
    </xf>
    <xf numFmtId="9" fontId="16" fillId="0" borderId="12" xfId="4" applyFont="1" applyBorder="1" applyAlignment="1">
      <alignment horizontal="right" vertical="center"/>
    </xf>
    <xf numFmtId="9" fontId="5" fillId="0" borderId="12" xfId="4" applyFont="1" applyFill="1" applyBorder="1" applyAlignment="1">
      <alignment horizontal="right"/>
    </xf>
    <xf numFmtId="9" fontId="0" fillId="0" borderId="0" xfId="4" applyFont="1" applyAlignment="1">
      <alignment vertical="center"/>
    </xf>
    <xf numFmtId="164" fontId="1" fillId="3" borderId="0" xfId="0" applyFont="1" applyFill="1" applyBorder="1" applyProtection="1">
      <alignment vertical="center"/>
    </xf>
    <xf numFmtId="164" fontId="1" fillId="3" borderId="7" xfId="0" applyFont="1" applyFill="1" applyBorder="1" applyProtection="1">
      <alignment vertical="center"/>
    </xf>
    <xf numFmtId="164" fontId="1" fillId="0" borderId="0" xfId="0" applyFont="1" applyFill="1" applyBorder="1" applyAlignment="1" applyProtection="1">
      <alignment horizontal="center"/>
    </xf>
    <xf numFmtId="164" fontId="1" fillId="3" borderId="27" xfId="0" applyFont="1" applyFill="1" applyBorder="1" applyProtection="1">
      <alignment vertical="center"/>
    </xf>
    <xf numFmtId="0" fontId="5" fillId="2" borderId="5" xfId="0" applyNumberFormat="1" applyFont="1" applyFill="1" applyBorder="1" applyAlignment="1" applyProtection="1">
      <alignment horizontal="center"/>
    </xf>
    <xf numFmtId="164" fontId="5" fillId="0" borderId="70" xfId="0" applyFont="1" applyFill="1" applyBorder="1" applyAlignment="1" applyProtection="1">
      <alignment horizontal="center"/>
    </xf>
    <xf numFmtId="164" fontId="5" fillId="2" borderId="60" xfId="0" applyFont="1" applyFill="1" applyBorder="1" applyAlignment="1" applyProtection="1">
      <alignment horizontal="center"/>
    </xf>
    <xf numFmtId="164" fontId="5" fillId="2" borderId="4" xfId="0" applyFont="1" applyFill="1" applyBorder="1" applyAlignment="1" applyProtection="1">
      <alignment horizontal="center"/>
    </xf>
    <xf numFmtId="164" fontId="5" fillId="2" borderId="95" xfId="0" applyFont="1" applyFill="1" applyBorder="1" applyAlignment="1" applyProtection="1">
      <alignment horizontal="center"/>
    </xf>
    <xf numFmtId="164" fontId="1" fillId="0" borderId="27" xfId="0" applyFont="1" applyFill="1" applyBorder="1" applyProtection="1">
      <alignment vertical="center"/>
    </xf>
    <xf numFmtId="164" fontId="6" fillId="0" borderId="9" xfId="0" applyFont="1" applyFill="1" applyBorder="1" applyAlignment="1">
      <alignment horizontal="left" vertical="center" wrapText="1"/>
    </xf>
    <xf numFmtId="164" fontId="30" fillId="0" borderId="9" xfId="0" applyFont="1" applyFill="1" applyBorder="1" applyAlignment="1">
      <alignment vertical="center" wrapText="1"/>
    </xf>
    <xf numFmtId="0" fontId="5" fillId="0" borderId="7" xfId="0" applyNumberFormat="1" applyFont="1" applyFill="1" applyBorder="1" applyAlignment="1" applyProtection="1">
      <alignment horizontal="left" vertical="top" wrapText="1" indent="1"/>
    </xf>
    <xf numFmtId="164" fontId="39" fillId="0" borderId="7" xfId="0" applyFont="1" applyFill="1" applyBorder="1" applyAlignment="1" applyProtection="1">
      <alignment horizontal="left" vertical="top" wrapText="1" indent="15"/>
    </xf>
    <xf numFmtId="164" fontId="5" fillId="0" borderId="0" xfId="0" applyFont="1" applyBorder="1" applyAlignment="1">
      <alignment horizontal="left" vertical="top" wrapText="1" indent="1"/>
    </xf>
    <xf numFmtId="164" fontId="5" fillId="0" borderId="0" xfId="0" applyFont="1" applyBorder="1" applyAlignment="1">
      <alignment horizontal="left" vertical="top" wrapText="1" indent="11"/>
    </xf>
    <xf numFmtId="164" fontId="5" fillId="0" borderId="60" xfId="0" applyFont="1" applyBorder="1" applyAlignment="1">
      <alignment horizontal="left" vertical="top" wrapText="1" indent="18"/>
    </xf>
    <xf numFmtId="164" fontId="5" fillId="0" borderId="0" xfId="0" applyFont="1" applyBorder="1" applyAlignment="1">
      <alignment horizontal="left" vertical="center" wrapText="1" indent="4"/>
    </xf>
    <xf numFmtId="164" fontId="5" fillId="0" borderId="0" xfId="0" applyFont="1" applyBorder="1" applyAlignment="1">
      <alignment horizontal="left" vertical="center" wrapText="1" indent="16"/>
    </xf>
    <xf numFmtId="164" fontId="5" fillId="0" borderId="0" xfId="0" applyFont="1" applyBorder="1" applyAlignment="1">
      <alignment horizontal="left" vertical="center" wrapText="1" indent="18"/>
    </xf>
    <xf numFmtId="1" fontId="8" fillId="0" borderId="29" xfId="0" applyNumberFormat="1" applyFont="1" applyFill="1" applyBorder="1" applyProtection="1">
      <alignment vertical="center"/>
      <protection locked="0"/>
    </xf>
    <xf numFmtId="166" fontId="5" fillId="0" borderId="57" xfId="0" applyNumberFormat="1" applyFont="1" applyFill="1" applyBorder="1" applyProtection="1">
      <alignment vertical="center"/>
    </xf>
    <xf numFmtId="1" fontId="8" fillId="0" borderId="23" xfId="0" applyNumberFormat="1" applyFont="1" applyFill="1" applyBorder="1" applyProtection="1">
      <alignment vertical="center"/>
      <protection locked="0"/>
    </xf>
    <xf numFmtId="166" fontId="5" fillId="0" borderId="23" xfId="0" applyNumberFormat="1" applyFont="1" applyFill="1" applyBorder="1" applyProtection="1">
      <alignment vertical="center"/>
    </xf>
    <xf numFmtId="164" fontId="5" fillId="0" borderId="96" xfId="0" applyFont="1" applyFill="1" applyBorder="1" applyAlignment="1" applyProtection="1">
      <alignment horizontal="center"/>
    </xf>
    <xf numFmtId="164" fontId="5" fillId="0" borderId="52" xfId="0" applyFont="1" applyBorder="1" applyProtection="1">
      <alignment vertical="center"/>
    </xf>
    <xf numFmtId="166" fontId="17" fillId="0" borderId="60" xfId="0" applyNumberFormat="1" applyFont="1" applyBorder="1" applyProtection="1">
      <alignment vertical="center"/>
    </xf>
    <xf numFmtId="166" fontId="12" fillId="0" borderId="35" xfId="0" applyNumberFormat="1" applyFont="1" applyBorder="1" applyProtection="1">
      <alignment vertical="center"/>
    </xf>
    <xf numFmtId="166" fontId="12" fillId="0" borderId="32" xfId="0" applyNumberFormat="1" applyFont="1" applyBorder="1" applyProtection="1">
      <alignment vertical="center"/>
    </xf>
    <xf numFmtId="166" fontId="5" fillId="0" borderId="52" xfId="0" applyNumberFormat="1" applyFont="1" applyBorder="1" applyProtection="1">
      <alignment vertical="center"/>
    </xf>
    <xf numFmtId="1" fontId="7" fillId="3" borderId="15" xfId="0" applyNumberFormat="1" applyFont="1" applyFill="1" applyBorder="1" applyAlignment="1" applyProtection="1">
      <alignment horizontal="left" vertical="center" indent="1"/>
    </xf>
    <xf numFmtId="166" fontId="8" fillId="0" borderId="53" xfId="0" applyNumberFormat="1" applyFont="1" applyBorder="1" applyProtection="1">
      <alignment vertical="center"/>
      <protection locked="0"/>
    </xf>
    <xf numFmtId="1" fontId="7" fillId="3" borderId="85" xfId="0" applyNumberFormat="1" applyFont="1" applyFill="1" applyBorder="1" applyAlignment="1" applyProtection="1">
      <alignment horizontal="left" vertical="center" indent="1"/>
    </xf>
    <xf numFmtId="164" fontId="5" fillId="3" borderId="62" xfId="0" applyFont="1" applyFill="1" applyBorder="1" applyProtection="1">
      <alignment vertical="center"/>
    </xf>
    <xf numFmtId="164" fontId="5" fillId="3" borderId="86" xfId="0" applyFont="1" applyFill="1" applyBorder="1" applyProtection="1">
      <alignment vertical="center"/>
    </xf>
    <xf numFmtId="164" fontId="5" fillId="0" borderId="97" xfId="0" applyFont="1" applyFill="1" applyBorder="1" applyAlignment="1" applyProtection="1">
      <alignment horizontal="center"/>
    </xf>
    <xf numFmtId="164" fontId="5" fillId="0" borderId="60" xfId="0" applyFont="1" applyBorder="1" applyProtection="1">
      <alignment vertical="center"/>
    </xf>
    <xf numFmtId="1" fontId="8" fillId="0" borderId="20" xfId="0" applyNumberFormat="1" applyFont="1" applyFill="1" applyBorder="1" applyProtection="1">
      <alignment vertical="center"/>
      <protection locked="0"/>
    </xf>
    <xf numFmtId="166" fontId="12" fillId="0" borderId="6" xfId="0" applyNumberFormat="1" applyFont="1" applyFill="1" applyBorder="1" applyProtection="1">
      <alignment vertical="center"/>
    </xf>
    <xf numFmtId="166" fontId="12" fillId="0" borderId="49" xfId="0" applyNumberFormat="1" applyFont="1" applyFill="1" applyBorder="1" applyProtection="1">
      <alignment vertical="center"/>
    </xf>
    <xf numFmtId="10" fontId="5" fillId="10" borderId="13" xfId="0" applyNumberFormat="1" applyFont="1" applyFill="1" applyBorder="1" applyAlignment="1" applyProtection="1"/>
    <xf numFmtId="164" fontId="5" fillId="0" borderId="12" xfId="0" applyNumberFormat="1" applyFont="1" applyFill="1" applyBorder="1" applyProtection="1">
      <alignment vertical="center"/>
    </xf>
    <xf numFmtId="164" fontId="5" fillId="0" borderId="24" xfId="0" applyNumberFormat="1" applyFont="1" applyFill="1" applyBorder="1" applyProtection="1">
      <alignment vertical="center"/>
    </xf>
    <xf numFmtId="10" fontId="8" fillId="10" borderId="49" xfId="0" applyNumberFormat="1" applyFont="1" applyFill="1" applyBorder="1" applyAlignment="1" applyProtection="1">
      <protection locked="0"/>
    </xf>
    <xf numFmtId="10" fontId="4" fillId="10" borderId="2" xfId="0" applyNumberFormat="1" applyFont="1" applyFill="1" applyBorder="1" applyAlignment="1" applyProtection="1">
      <alignment vertical="center"/>
    </xf>
    <xf numFmtId="164" fontId="5" fillId="0" borderId="9" xfId="0" applyFont="1" applyBorder="1" applyAlignment="1">
      <alignment vertical="top" wrapText="1"/>
    </xf>
    <xf numFmtId="164" fontId="5" fillId="0" borderId="2" xfId="0" applyFont="1" applyBorder="1" applyAlignment="1">
      <alignment vertical="center" wrapText="1"/>
    </xf>
    <xf numFmtId="164" fontId="49" fillId="0" borderId="0" xfId="0" applyFont="1" applyBorder="1" applyProtection="1">
      <alignment vertical="center"/>
    </xf>
    <xf numFmtId="166" fontId="49" fillId="0" borderId="70" xfId="0" applyNumberFormat="1" applyFont="1" applyFill="1" applyBorder="1" applyProtection="1">
      <alignment vertical="center"/>
    </xf>
    <xf numFmtId="49" fontId="40" fillId="3" borderId="0" xfId="0" applyNumberFormat="1" applyFont="1" applyFill="1" applyBorder="1" applyAlignment="1" applyProtection="1">
      <alignment horizontal="left" vertical="center" indent="1"/>
    </xf>
    <xf numFmtId="164" fontId="8" fillId="0" borderId="22" xfId="0" applyNumberFormat="1" applyFont="1" applyBorder="1" applyProtection="1">
      <alignment vertical="center"/>
      <protection locked="0"/>
    </xf>
    <xf numFmtId="173" fontId="5" fillId="0" borderId="1" xfId="1" applyNumberFormat="1" applyFont="1" applyBorder="1" applyAlignment="1" applyProtection="1">
      <alignment vertical="center"/>
    </xf>
    <xf numFmtId="173" fontId="5" fillId="0" borderId="12" xfId="1" applyNumberFormat="1" applyFont="1" applyBorder="1" applyAlignment="1" applyProtection="1">
      <alignment horizontal="left" indent="2"/>
    </xf>
    <xf numFmtId="173" fontId="5" fillId="0" borderId="20" xfId="1" applyNumberFormat="1" applyFont="1" applyBorder="1" applyAlignment="1" applyProtection="1">
      <alignment vertical="center"/>
    </xf>
    <xf numFmtId="173" fontId="5" fillId="0" borderId="12" xfId="1" applyNumberFormat="1" applyFont="1" applyBorder="1" applyAlignment="1" applyProtection="1">
      <alignment vertical="center"/>
    </xf>
    <xf numFmtId="173" fontId="5" fillId="0" borderId="26" xfId="1" applyNumberFormat="1" applyFont="1" applyBorder="1" applyAlignment="1" applyProtection="1">
      <alignment vertical="center"/>
    </xf>
    <xf numFmtId="173" fontId="5" fillId="0" borderId="50" xfId="1" applyNumberFormat="1" applyFont="1" applyBorder="1" applyAlignment="1" applyProtection="1">
      <alignment vertical="center"/>
    </xf>
    <xf numFmtId="173" fontId="5" fillId="0" borderId="11" xfId="1" applyNumberFormat="1" applyFont="1" applyBorder="1" applyAlignment="1" applyProtection="1">
      <alignment vertical="center"/>
    </xf>
    <xf numFmtId="173" fontId="5" fillId="0" borderId="70" xfId="1" applyNumberFormat="1" applyFont="1" applyBorder="1" applyAlignment="1" applyProtection="1">
      <alignment vertical="center"/>
    </xf>
    <xf numFmtId="173" fontId="5" fillId="0" borderId="71" xfId="1" applyNumberFormat="1" applyFont="1" applyBorder="1" applyAlignment="1" applyProtection="1">
      <alignment vertical="center"/>
    </xf>
    <xf numFmtId="173" fontId="5" fillId="0" borderId="7" xfId="1" applyNumberFormat="1" applyFont="1" applyBorder="1" applyAlignment="1" applyProtection="1">
      <alignment vertical="center"/>
    </xf>
    <xf numFmtId="173" fontId="5" fillId="0" borderId="40" xfId="1" applyNumberFormat="1" applyFont="1" applyBorder="1" applyAlignment="1" applyProtection="1">
      <alignment vertical="center"/>
    </xf>
    <xf numFmtId="173" fontId="5" fillId="0" borderId="0" xfId="1" applyNumberFormat="1" applyFont="1" applyBorder="1" applyAlignment="1" applyProtection="1">
      <alignment vertical="center"/>
    </xf>
    <xf numFmtId="173" fontId="5" fillId="0" borderId="22" xfId="1" applyNumberFormat="1" applyFont="1" applyBorder="1" applyAlignment="1" applyProtection="1">
      <alignment vertical="center"/>
    </xf>
    <xf numFmtId="0" fontId="6" fillId="0" borderId="50" xfId="0" applyNumberFormat="1" applyFont="1" applyBorder="1" applyAlignment="1">
      <alignment horizontal="left" vertical="top" wrapText="1"/>
    </xf>
    <xf numFmtId="0" fontId="6" fillId="0" borderId="20" xfId="0" applyNumberFormat="1" applyFont="1" applyBorder="1" applyAlignment="1">
      <alignment horizontal="left" vertical="top" wrapText="1"/>
    </xf>
    <xf numFmtId="49" fontId="9" fillId="3" borderId="85" xfId="0" applyNumberFormat="1" applyFont="1" applyFill="1" applyBorder="1" applyAlignment="1" applyProtection="1">
      <alignment horizontal="center" vertical="center"/>
    </xf>
    <xf numFmtId="49" fontId="9" fillId="3" borderId="62" xfId="0" applyNumberFormat="1" applyFont="1" applyFill="1" applyBorder="1" applyAlignment="1" applyProtection="1">
      <alignment horizontal="center" vertical="center"/>
    </xf>
    <xf numFmtId="0" fontId="12" fillId="0" borderId="10" xfId="0" applyNumberFormat="1" applyFont="1" applyBorder="1" applyAlignment="1">
      <alignment horizontal="center" vertical="center" wrapText="1"/>
    </xf>
    <xf numFmtId="0" fontId="12" fillId="0" borderId="1" xfId="0" applyNumberFormat="1" applyFont="1" applyBorder="1" applyAlignment="1">
      <alignment horizontal="center" vertical="center" wrapText="1"/>
    </xf>
    <xf numFmtId="49" fontId="29" fillId="5" borderId="10" xfId="0" applyNumberFormat="1" applyFont="1" applyFill="1" applyBorder="1" applyAlignment="1">
      <alignment horizontal="center" vertical="center"/>
    </xf>
    <xf numFmtId="49" fontId="29" fillId="5" borderId="0" xfId="0" applyNumberFormat="1" applyFont="1" applyFill="1" applyBorder="1" applyAlignment="1">
      <alignment horizontal="center" vertical="center"/>
    </xf>
    <xf numFmtId="0" fontId="6" fillId="0" borderId="10" xfId="0" applyNumberFormat="1" applyFont="1" applyBorder="1" applyAlignment="1">
      <alignment horizontal="left" vertical="top" wrapText="1"/>
    </xf>
    <xf numFmtId="0" fontId="6" fillId="0" borderId="1" xfId="0" applyNumberFormat="1" applyFont="1" applyBorder="1" applyAlignment="1">
      <alignment horizontal="left" vertical="top" wrapText="1"/>
    </xf>
    <xf numFmtId="0" fontId="50" fillId="0" borderId="10" xfId="0" applyNumberFormat="1" applyFont="1" applyBorder="1" applyAlignment="1">
      <alignment horizontal="left" vertical="top" wrapText="1"/>
    </xf>
    <xf numFmtId="0" fontId="50" fillId="0" borderId="1" xfId="0" applyNumberFormat="1" applyFont="1" applyBorder="1" applyAlignment="1">
      <alignment horizontal="left" vertical="top" wrapText="1"/>
    </xf>
    <xf numFmtId="164" fontId="5" fillId="0" borderId="0" xfId="0" applyFont="1" applyFill="1" applyBorder="1" applyAlignment="1" applyProtection="1">
      <alignment horizontal="left" vertical="top" wrapText="1"/>
    </xf>
    <xf numFmtId="164" fontId="5" fillId="0" borderId="0" xfId="0" applyFont="1" applyBorder="1" applyAlignment="1" applyProtection="1">
      <alignment vertical="top" wrapText="1"/>
    </xf>
    <xf numFmtId="164" fontId="5" fillId="0" borderId="0" xfId="0" applyFont="1" applyBorder="1" applyAlignment="1" applyProtection="1">
      <alignment horizontal="left" vertical="top" wrapText="1"/>
    </xf>
    <xf numFmtId="164" fontId="11" fillId="0" borderId="0" xfId="0" applyFont="1" applyBorder="1" applyAlignment="1" applyProtection="1">
      <alignment horizontal="left" vertical="top" wrapText="1"/>
    </xf>
    <xf numFmtId="164" fontId="5" fillId="0" borderId="0" xfId="0" applyFont="1" applyFill="1" applyBorder="1" applyAlignment="1" applyProtection="1">
      <alignment vertical="top" wrapText="1"/>
    </xf>
    <xf numFmtId="10" fontId="17" fillId="2" borderId="60" xfId="0" applyNumberFormat="1" applyFont="1" applyFill="1" applyBorder="1" applyAlignment="1" applyProtection="1">
      <alignment horizontal="center"/>
    </xf>
    <xf numFmtId="164" fontId="12" fillId="2" borderId="4" xfId="0" applyFont="1" applyFill="1" applyBorder="1" applyAlignment="1" applyProtection="1">
      <alignment horizontal="center" vertical="center" wrapText="1"/>
    </xf>
    <xf numFmtId="164" fontId="12" fillId="2" borderId="5" xfId="0" applyFont="1" applyFill="1" applyBorder="1" applyAlignment="1" applyProtection="1">
      <alignment horizontal="center" vertical="center" wrapText="1"/>
    </xf>
    <xf numFmtId="3" fontId="24" fillId="0" borderId="58" xfId="0" applyNumberFormat="1" applyFont="1" applyFill="1" applyBorder="1" applyAlignment="1" applyProtection="1">
      <alignment horizontal="center" vertical="center" wrapText="1"/>
    </xf>
    <xf numFmtId="3" fontId="24" fillId="0" borderId="57" xfId="0" applyNumberFormat="1" applyFont="1" applyFill="1" applyBorder="1" applyAlignment="1" applyProtection="1">
      <alignment horizontal="center" vertical="center"/>
    </xf>
    <xf numFmtId="3" fontId="24" fillId="0" borderId="10" xfId="0" applyNumberFormat="1" applyFont="1" applyFill="1" applyBorder="1" applyAlignment="1" applyProtection="1">
      <alignment horizontal="center" vertical="center"/>
    </xf>
    <xf numFmtId="3" fontId="24" fillId="0" borderId="1" xfId="0" applyNumberFormat="1" applyFont="1" applyFill="1" applyBorder="1" applyAlignment="1" applyProtection="1">
      <alignment horizontal="center" vertical="center"/>
    </xf>
    <xf numFmtId="3" fontId="24" fillId="0" borderId="17" xfId="0" applyNumberFormat="1" applyFont="1" applyFill="1" applyBorder="1" applyAlignment="1" applyProtection="1">
      <alignment horizontal="center" vertical="center"/>
    </xf>
    <xf numFmtId="3" fontId="24" fillId="0" borderId="28" xfId="0" applyNumberFormat="1" applyFont="1" applyFill="1" applyBorder="1" applyAlignment="1" applyProtection="1">
      <alignment horizontal="center" vertical="center"/>
    </xf>
    <xf numFmtId="164" fontId="42" fillId="11" borderId="0" xfId="3" applyNumberFormat="1" applyFill="1" applyBorder="1" applyAlignment="1" applyProtection="1">
      <alignment horizontal="center" vertical="center" wrapText="1"/>
    </xf>
    <xf numFmtId="164" fontId="35" fillId="11" borderId="0" xfId="0" applyFont="1" applyFill="1" applyBorder="1" applyAlignment="1">
      <alignment horizontal="center" vertical="center" wrapText="1"/>
    </xf>
    <xf numFmtId="164" fontId="12" fillId="2" borderId="37" xfId="0" applyFont="1" applyFill="1" applyBorder="1" applyAlignment="1" applyProtection="1">
      <alignment horizontal="center" vertical="center" wrapText="1"/>
    </xf>
    <xf numFmtId="164" fontId="12" fillId="2" borderId="32" xfId="0" applyFont="1" applyFill="1" applyBorder="1" applyAlignment="1" applyProtection="1">
      <alignment horizontal="center" vertical="center"/>
    </xf>
    <xf numFmtId="3" fontId="24" fillId="0" borderId="57" xfId="0" applyNumberFormat="1" applyFont="1" applyFill="1" applyBorder="1" applyAlignment="1" applyProtection="1">
      <alignment horizontal="center" vertical="center" wrapText="1"/>
    </xf>
    <xf numFmtId="3" fontId="24" fillId="0" borderId="10" xfId="0" applyNumberFormat="1" applyFont="1" applyFill="1" applyBorder="1" applyAlignment="1" applyProtection="1">
      <alignment horizontal="center" vertical="center" wrapText="1"/>
    </xf>
    <xf numFmtId="3" fontId="24" fillId="0" borderId="1" xfId="0" applyNumberFormat="1" applyFont="1" applyFill="1" applyBorder="1" applyAlignment="1" applyProtection="1">
      <alignment horizontal="center" vertical="center" wrapText="1"/>
    </xf>
    <xf numFmtId="3" fontId="24" fillId="0" borderId="17" xfId="0" applyNumberFormat="1" applyFont="1" applyFill="1" applyBorder="1" applyAlignment="1" applyProtection="1">
      <alignment horizontal="center" vertical="center" wrapText="1"/>
    </xf>
    <xf numFmtId="3" fontId="24" fillId="0" borderId="28" xfId="0" applyNumberFormat="1" applyFont="1" applyFill="1" applyBorder="1" applyAlignment="1" applyProtection="1">
      <alignment horizontal="center" vertical="center" wrapText="1"/>
    </xf>
    <xf numFmtId="1" fontId="5" fillId="0" borderId="10" xfId="0" applyNumberFormat="1"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1" fontId="5" fillId="0" borderId="1" xfId="0" applyNumberFormat="1" applyFont="1" applyFill="1" applyBorder="1" applyAlignment="1" applyProtection="1">
      <alignment horizontal="center" vertical="center"/>
    </xf>
    <xf numFmtId="164" fontId="12" fillId="0" borderId="10" xfId="0" applyFont="1" applyFill="1" applyBorder="1" applyAlignment="1" applyProtection="1">
      <alignment horizontal="center" vertical="center"/>
    </xf>
    <xf numFmtId="164" fontId="12" fillId="0" borderId="0" xfId="0" applyFont="1" applyBorder="1" applyAlignment="1" applyProtection="1">
      <alignment horizontal="center" vertical="center"/>
    </xf>
    <xf numFmtId="164" fontId="12" fillId="0" borderId="1" xfId="0" applyFont="1" applyBorder="1" applyAlignment="1" applyProtection="1">
      <alignment horizontal="center" vertical="center"/>
    </xf>
    <xf numFmtId="1" fontId="0" fillId="0" borderId="0" xfId="0" applyNumberFormat="1" applyBorder="1" applyAlignment="1" applyProtection="1">
      <alignment horizontal="center" vertical="center"/>
    </xf>
    <xf numFmtId="1" fontId="0" fillId="0" borderId="1" xfId="0" applyNumberFormat="1" applyBorder="1" applyAlignment="1" applyProtection="1">
      <alignment horizontal="center" vertical="center"/>
    </xf>
    <xf numFmtId="164" fontId="5" fillId="0" borderId="10" xfId="0" applyFont="1" applyFill="1" applyBorder="1" applyAlignment="1" applyProtection="1">
      <alignment horizontal="center" vertical="center"/>
    </xf>
    <xf numFmtId="164" fontId="0" fillId="0" borderId="0" xfId="0" applyBorder="1" applyAlignment="1" applyProtection="1">
      <alignment horizontal="center" vertical="center"/>
    </xf>
    <xf numFmtId="164" fontId="0" fillId="0" borderId="1" xfId="0" applyBorder="1" applyAlignment="1" applyProtection="1">
      <alignment horizontal="center" vertical="center"/>
    </xf>
    <xf numFmtId="164" fontId="5" fillId="0" borderId="0" xfId="0" applyFont="1" applyAlignment="1">
      <alignment horizontal="left" vertical="center"/>
    </xf>
    <xf numFmtId="164" fontId="5" fillId="0" borderId="0" xfId="0" applyFont="1" applyAlignment="1">
      <alignment horizontal="left" vertical="center" wrapText="1"/>
    </xf>
    <xf numFmtId="164" fontId="5" fillId="0" borderId="0" xfId="0" applyFont="1" applyAlignment="1">
      <alignment horizontal="left" vertical="top" wrapText="1"/>
    </xf>
    <xf numFmtId="164" fontId="0" fillId="0" borderId="0" xfId="0" applyAlignment="1">
      <alignment horizontal="left" vertical="center"/>
    </xf>
    <xf numFmtId="164" fontId="5" fillId="0" borderId="0" xfId="0" applyFont="1" applyAlignment="1">
      <alignment vertical="center" wrapText="1"/>
    </xf>
    <xf numFmtId="164" fontId="5" fillId="0" borderId="0" xfId="0" applyFont="1">
      <alignment vertical="center"/>
    </xf>
  </cellXfs>
  <cellStyles count="5">
    <cellStyle name="Comma" xfId="1" builtinId="3"/>
    <cellStyle name="Currency" xfId="2" builtinId="4"/>
    <cellStyle name="Hyperlink" xfId="3" builtinId="8"/>
    <cellStyle name="Normal" xfId="0" builtinId="0"/>
    <cellStyle name="Percent" xfId="4" builtinId="5"/>
  </cellStyles>
  <dxfs count="16">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strike val="0"/>
        <condense val="0"/>
        <extend val="0"/>
        <color indexed="10"/>
      </font>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F0F0F0"/>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EEEEEE"/>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0.xml"/><Relationship Id="rId3" Type="http://schemas.openxmlformats.org/officeDocument/2006/relationships/worksheet" Target="worksheets/sheet3.xml"/><Relationship Id="rId21" Type="http://schemas.openxmlformats.org/officeDocument/2006/relationships/chartsheet" Target="chartsheets/sheet3.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19.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hartsheet" Target="chartsheets/sheet2.xml"/><Relationship Id="rId29" Type="http://schemas.openxmlformats.org/officeDocument/2006/relationships/worksheet" Target="worksheets/sheet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hartsheet" Target="chartsheets/sheet6.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hartsheet" Target="chartsheets/sheet5.xml"/><Relationship Id="rId28" Type="http://schemas.openxmlformats.org/officeDocument/2006/relationships/worksheet" Target="worksheets/sheet22.xml"/><Relationship Id="rId36" Type="http://schemas.microsoft.com/office/2006/relationships/attachedToolbars" Target="attachedToolbars.bin"/><Relationship Id="rId10" Type="http://schemas.openxmlformats.org/officeDocument/2006/relationships/worksheet" Target="worksheets/sheet10.xml"/><Relationship Id="rId19" Type="http://schemas.openxmlformats.org/officeDocument/2006/relationships/chartsheet" Target="chartsheets/sheet1.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hartsheet" Target="chartsheets/sheet4.xml"/><Relationship Id="rId27" Type="http://schemas.openxmlformats.org/officeDocument/2006/relationships/worksheet" Target="worksheets/sheet21.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n-US"/>
  <c:chart>
    <c:title>
      <c:tx>
        <c:strRef>
          <c:f>Config!$E$33</c:f>
          <c:strCache>
            <c:ptCount val="1"/>
            <c:pt idx="0">
              <c:v>Year 1: Financials at-a-Glance (2013-2014)</c:v>
            </c:pt>
          </c:strCache>
        </c:strRef>
      </c:tx>
      <c:layout>
        <c:manualLayout>
          <c:xMode val="edge"/>
          <c:yMode val="edge"/>
          <c:x val="0.29337777777777796"/>
          <c:y val="2.3926024379873064E-2"/>
        </c:manualLayout>
      </c:layout>
      <c:txPr>
        <a:bodyPr/>
        <a:lstStyle/>
        <a:p>
          <a:pPr>
            <a:defRPr sz="1800" b="1" i="0" u="none" strike="noStrike" baseline="0">
              <a:solidFill>
                <a:srgbClr val="000000"/>
              </a:solidFill>
              <a:latin typeface="Calibri"/>
              <a:ea typeface="Calibri"/>
              <a:cs typeface="Calibri"/>
            </a:defRPr>
          </a:pPr>
          <a:endParaRPr lang="en-US"/>
        </a:p>
      </c:txPr>
    </c:title>
    <c:view3D>
      <c:rotX val="0"/>
      <c:hPercent val="100"/>
      <c:rotY val="0"/>
      <c:depthPercent val="100"/>
      <c:perspective val="0"/>
    </c:view3D>
    <c:plotArea>
      <c:layout>
        <c:manualLayout>
          <c:layoutTarget val="inner"/>
          <c:xMode val="edge"/>
          <c:yMode val="edge"/>
          <c:x val="8.990011098779134E-2"/>
          <c:y val="0.10603588907014692"/>
          <c:w val="0.77136514983351834"/>
          <c:h val="0.71832517672648755"/>
        </c:manualLayout>
      </c:layout>
      <c:bar3DChart>
        <c:barDir val="col"/>
        <c:grouping val="clustered"/>
        <c:ser>
          <c:idx val="0"/>
          <c:order val="0"/>
          <c:tx>
            <c:v>Gross Sales</c:v>
          </c:tx>
          <c:cat>
            <c:strRef>
              <c:f>IncSt!$C$3:$N$3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IncSt!$C$6:$N$6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v>Gross Profit</c:v>
          </c:tx>
          <c:cat>
            <c:strRef>
              <c:f>IncSt!$C$3:$N$3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IncSt!$C$11:$N$11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v>Net Profit</c:v>
          </c:tx>
          <c:cat>
            <c:strRef>
              <c:f>IncSt!$C$3:$N$3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IncSt!$C$36:$N$36</c:f>
              <c:numCache>
                <c:formatCode>"$"#,##0</c:formatCode>
                <c:ptCount val="12"/>
                <c:pt idx="0">
                  <c:v>-3050</c:v>
                </c:pt>
                <c:pt idx="1">
                  <c:v>-2430</c:v>
                </c:pt>
                <c:pt idx="2">
                  <c:v>-2430</c:v>
                </c:pt>
                <c:pt idx="3">
                  <c:v>-2430</c:v>
                </c:pt>
                <c:pt idx="4">
                  <c:v>-2430</c:v>
                </c:pt>
                <c:pt idx="5">
                  <c:v>-2430</c:v>
                </c:pt>
                <c:pt idx="6">
                  <c:v>-2430</c:v>
                </c:pt>
                <c:pt idx="7">
                  <c:v>-2430</c:v>
                </c:pt>
                <c:pt idx="8">
                  <c:v>-2430</c:v>
                </c:pt>
                <c:pt idx="9">
                  <c:v>-2430</c:v>
                </c:pt>
                <c:pt idx="10">
                  <c:v>-2430</c:v>
                </c:pt>
                <c:pt idx="11">
                  <c:v>-2430</c:v>
                </c:pt>
              </c:numCache>
            </c:numRef>
          </c:val>
        </c:ser>
        <c:shape val="box"/>
        <c:axId val="130751488"/>
        <c:axId val="130761472"/>
        <c:axId val="0"/>
      </c:bar3DChart>
      <c:catAx>
        <c:axId val="130751488"/>
        <c:scaling>
          <c:orientation val="minMax"/>
        </c:scaling>
        <c:axPos val="b"/>
        <c:numFmt formatCode="General" sourceLinked="1"/>
        <c:tickLblPos val="low"/>
        <c:txPr>
          <a:bodyPr rot="-5400000" vert="horz"/>
          <a:lstStyle/>
          <a:p>
            <a:pPr>
              <a:defRPr sz="1000" b="0" i="0" u="none" strike="noStrike" baseline="0">
                <a:solidFill>
                  <a:srgbClr val="000000"/>
                </a:solidFill>
                <a:latin typeface="Calibri"/>
                <a:ea typeface="Calibri"/>
                <a:cs typeface="Calibri"/>
              </a:defRPr>
            </a:pPr>
            <a:endParaRPr lang="en-US"/>
          </a:p>
        </c:txPr>
        <c:crossAx val="130761472"/>
        <c:crosses val="autoZero"/>
        <c:auto val="1"/>
        <c:lblAlgn val="ctr"/>
        <c:lblOffset val="100"/>
        <c:tickLblSkip val="1"/>
        <c:tickMarkSkip val="1"/>
        <c:noMultiLvlLbl val="1"/>
      </c:catAx>
      <c:valAx>
        <c:axId val="130761472"/>
        <c:scaling>
          <c:orientation val="minMax"/>
        </c:scaling>
        <c:axPos val="l"/>
        <c:majorGridlines/>
        <c:numFmt formatCode="&quot;$&quot;#,##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0751488"/>
        <c:crosses val="autoZero"/>
        <c:crossBetween val="between"/>
      </c:valAx>
      <c:spPr>
        <a:noFill/>
        <a:ln w="25400">
          <a:noFill/>
        </a:ln>
      </c:spPr>
    </c:plotArea>
    <c:legend>
      <c:legendPos val="r"/>
      <c:layout>
        <c:manualLayout>
          <c:xMode val="edge"/>
          <c:yMode val="edge"/>
          <c:wMode val="edge"/>
          <c:hMode val="edge"/>
          <c:x val="0.81021090696996201"/>
          <c:y val="0.48613368776754307"/>
          <c:w val="0.96226421697287856"/>
          <c:h val="0.5905382669395246"/>
        </c:manualLayout>
      </c:layout>
      <c:txPr>
        <a:bodyPr/>
        <a:lstStyle/>
        <a:p>
          <a:pPr>
            <a:defRPr sz="920" b="0" i="0"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1"/>
  <c:lang val="en-US"/>
  <c:chart>
    <c:title>
      <c:tx>
        <c:strRef>
          <c:f>Config!$E$34</c:f>
          <c:strCache>
            <c:ptCount val="1"/>
            <c:pt idx="0">
              <c:v>Year 1: Net Sales (2013-2014)</c:v>
            </c:pt>
          </c:strCache>
        </c:strRef>
      </c:tx>
      <c:layout>
        <c:manualLayout>
          <c:xMode val="edge"/>
          <c:yMode val="edge"/>
          <c:x val="0.3496115485564304"/>
          <c:y val="3.2626506032362536E-2"/>
        </c:manualLayout>
      </c:layout>
      <c:txPr>
        <a:bodyPr/>
        <a:lstStyle/>
        <a:p>
          <a:pPr>
            <a:defRPr sz="1800" b="1" i="0" u="none" strike="noStrike" baseline="0">
              <a:solidFill>
                <a:srgbClr val="000000"/>
              </a:solidFill>
              <a:latin typeface="Calibri"/>
              <a:ea typeface="Calibri"/>
              <a:cs typeface="Calibri"/>
            </a:defRPr>
          </a:pPr>
          <a:endParaRPr lang="en-US"/>
        </a:p>
      </c:txPr>
    </c:title>
    <c:view3D>
      <c:rotX val="0"/>
      <c:hPercent val="100"/>
      <c:rotY val="0"/>
      <c:depthPercent val="100"/>
      <c:perspective val="0"/>
    </c:view3D>
    <c:plotArea>
      <c:layout>
        <c:manualLayout>
          <c:layoutTarget val="inner"/>
          <c:xMode val="edge"/>
          <c:yMode val="edge"/>
          <c:x val="7.399186089530152E-2"/>
          <c:y val="0.11256117455138732"/>
          <c:w val="0.79245283018867962"/>
          <c:h val="0.74714518760195769"/>
        </c:manualLayout>
      </c:layout>
      <c:bar3DChart>
        <c:barDir val="col"/>
        <c:grouping val="stacked"/>
        <c:ser>
          <c:idx val="0"/>
          <c:order val="0"/>
          <c:tx>
            <c:strRef>
              <c:f>SalesProj!$B$5</c:f>
              <c:strCache>
                <c:ptCount val="1"/>
                <c:pt idx="0">
                  <c:v>Product Line 1</c:v>
                </c:pt>
              </c:strCache>
            </c:strRef>
          </c:tx>
          <c:cat>
            <c:strRef>
              <c:f>SalesProj!$E$3:$P$3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SalesProj!$E$11:$P$11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SalesProj!$B$15</c:f>
              <c:strCache>
                <c:ptCount val="1"/>
                <c:pt idx="0">
                  <c:v>Product Line 2</c:v>
                </c:pt>
              </c:strCache>
            </c:strRef>
          </c:tx>
          <c:cat>
            <c:strRef>
              <c:f>SalesProj!$E$3:$P$3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SalesProj!$E$21:$P$21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SalesProj!$B$25</c:f>
              <c:strCache>
                <c:ptCount val="1"/>
                <c:pt idx="0">
                  <c:v>Product Line 3</c:v>
                </c:pt>
              </c:strCache>
            </c:strRef>
          </c:tx>
          <c:cat>
            <c:strRef>
              <c:f>SalesProj!$E$3:$P$3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SalesProj!$E$31:$P$31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SalesProj!$B$35</c:f>
              <c:strCache>
                <c:ptCount val="1"/>
                <c:pt idx="0">
                  <c:v>Product Line 4</c:v>
                </c:pt>
              </c:strCache>
            </c:strRef>
          </c:tx>
          <c:cat>
            <c:strRef>
              <c:f>SalesProj!$E$3:$P$3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SalesProj!$E$41:$P$41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SalesProj!$B$45</c:f>
              <c:strCache>
                <c:ptCount val="1"/>
                <c:pt idx="0">
                  <c:v>Product Line 5</c:v>
                </c:pt>
              </c:strCache>
            </c:strRef>
          </c:tx>
          <c:val>
            <c:numRef>
              <c:f>SalesProj!$E$51:$P$51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SalesProj!$B$55</c:f>
              <c:strCache>
                <c:ptCount val="1"/>
                <c:pt idx="0">
                  <c:v>Product Line 6</c:v>
                </c:pt>
              </c:strCache>
            </c:strRef>
          </c:tx>
          <c:val>
            <c:numRef>
              <c:f>SalesProj!$E$61:$P$61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6"/>
          <c:order val="6"/>
          <c:tx>
            <c:strRef>
              <c:f>SalesProj!$B$65</c:f>
              <c:strCache>
                <c:ptCount val="1"/>
                <c:pt idx="0">
                  <c:v>Product Line 7</c:v>
                </c:pt>
              </c:strCache>
            </c:strRef>
          </c:tx>
          <c:val>
            <c:numRef>
              <c:f>SalesProj!$E$71:$P$71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7"/>
          <c:order val="7"/>
          <c:tx>
            <c:strRef>
              <c:f>SalesProj!$B$75</c:f>
              <c:strCache>
                <c:ptCount val="1"/>
                <c:pt idx="0">
                  <c:v>Product Line 8</c:v>
                </c:pt>
              </c:strCache>
            </c:strRef>
          </c:tx>
          <c:val>
            <c:numRef>
              <c:f>SalesProj!$E$81:$P$81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8"/>
          <c:order val="8"/>
          <c:tx>
            <c:strRef>
              <c:f>SalesProj!$B$85</c:f>
              <c:strCache>
                <c:ptCount val="1"/>
                <c:pt idx="0">
                  <c:v>Product Line 9</c:v>
                </c:pt>
              </c:strCache>
            </c:strRef>
          </c:tx>
          <c:val>
            <c:numRef>
              <c:f>SalesProj!$E$91:$P$91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9"/>
          <c:order val="9"/>
          <c:tx>
            <c:strRef>
              <c:f>SalesProj!$B$95</c:f>
              <c:strCache>
                <c:ptCount val="1"/>
                <c:pt idx="0">
                  <c:v>Product Line 10</c:v>
                </c:pt>
              </c:strCache>
            </c:strRef>
          </c:tx>
          <c:val>
            <c:numRef>
              <c:f>SalesProj!$E$101:$P$101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hape val="box"/>
        <c:axId val="131523328"/>
        <c:axId val="131524864"/>
        <c:axId val="0"/>
      </c:bar3DChart>
      <c:catAx>
        <c:axId val="131523328"/>
        <c:scaling>
          <c:orientation val="minMax"/>
        </c:scaling>
        <c:axPos val="b"/>
        <c:numFmt formatCode="General" sourceLinked="1"/>
        <c:tickLblPos val="low"/>
        <c:txPr>
          <a:bodyPr rot="-5400000" vert="horz"/>
          <a:lstStyle/>
          <a:p>
            <a:pPr>
              <a:defRPr sz="1000" b="0" i="0" u="none" strike="noStrike" baseline="0">
                <a:solidFill>
                  <a:srgbClr val="000000"/>
                </a:solidFill>
                <a:latin typeface="Calibri"/>
                <a:ea typeface="Calibri"/>
                <a:cs typeface="Calibri"/>
              </a:defRPr>
            </a:pPr>
            <a:endParaRPr lang="en-US"/>
          </a:p>
        </c:txPr>
        <c:crossAx val="131524864"/>
        <c:crosses val="autoZero"/>
        <c:auto val="1"/>
        <c:lblAlgn val="ctr"/>
        <c:lblOffset val="100"/>
        <c:tickLblSkip val="1"/>
        <c:tickMarkSkip val="1"/>
        <c:noMultiLvlLbl val="1"/>
      </c:catAx>
      <c:valAx>
        <c:axId val="131524864"/>
        <c:scaling>
          <c:orientation val="minMax"/>
        </c:scaling>
        <c:axPos val="l"/>
        <c:majorGridlines/>
        <c:numFmt formatCode="&quot;$&quot;#,##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1523328"/>
        <c:crosses val="autoZero"/>
        <c:crossBetween val="between"/>
      </c:valAx>
      <c:spPr>
        <a:noFill/>
        <a:ln w="25400">
          <a:noFill/>
        </a:ln>
      </c:spPr>
    </c:plotArea>
    <c:legend>
      <c:legendPos val="r"/>
      <c:layout>
        <c:manualLayout>
          <c:xMode val="edge"/>
          <c:yMode val="edge"/>
          <c:wMode val="edge"/>
          <c:hMode val="edge"/>
          <c:x val="0.75138734324876055"/>
          <c:y val="0.210440509373965"/>
          <c:w val="0.95671472732575091"/>
          <c:h val="0.8270800497484021"/>
        </c:manualLayout>
      </c:layout>
      <c:txPr>
        <a:bodyPr/>
        <a:lstStyle/>
        <a:p>
          <a:pPr>
            <a:defRPr sz="920" b="0" i="0"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1"/>
  <c:lang val="en-US"/>
  <c:chart>
    <c:title>
      <c:tx>
        <c:strRef>
          <c:f>Config!$E$35</c:f>
          <c:strCache>
            <c:ptCount val="1"/>
            <c:pt idx="0">
              <c:v>Year 1: Cash Flow (2013-2014)</c:v>
            </c:pt>
          </c:strCache>
        </c:strRef>
      </c:tx>
      <c:layout>
        <c:manualLayout>
          <c:xMode val="edge"/>
          <c:yMode val="edge"/>
          <c:x val="0.35331116943715374"/>
          <c:y val="1.9575869314906326E-2"/>
        </c:manualLayout>
      </c:layout>
      <c:txPr>
        <a:bodyPr/>
        <a:lstStyle/>
        <a:p>
          <a:pPr>
            <a:defRPr sz="1800" b="1" i="0" u="none" strike="noStrike" baseline="0">
              <a:solidFill>
                <a:srgbClr val="000000"/>
              </a:solidFill>
              <a:latin typeface="Calibri"/>
              <a:ea typeface="Calibri"/>
              <a:cs typeface="Calibri"/>
            </a:defRPr>
          </a:pPr>
          <a:endParaRPr lang="en-US"/>
        </a:p>
      </c:txPr>
    </c:title>
    <c:view3D>
      <c:rotX val="0"/>
      <c:hPercent val="100"/>
      <c:rotY val="0"/>
      <c:depthPercent val="100"/>
      <c:perspective val="0"/>
    </c:view3D>
    <c:plotArea>
      <c:layout>
        <c:manualLayout>
          <c:layoutTarget val="inner"/>
          <c:xMode val="edge"/>
          <c:yMode val="edge"/>
          <c:x val="0.15649278579356457"/>
          <c:y val="9.7879282218596986E-2"/>
          <c:w val="0.66925638179800218"/>
          <c:h val="0.74225122349104311"/>
        </c:manualLayout>
      </c:layout>
      <c:bar3DChart>
        <c:barDir val="col"/>
        <c:grouping val="clustered"/>
        <c:ser>
          <c:idx val="0"/>
          <c:order val="0"/>
          <c:tx>
            <c:v>Net Cash Flow</c:v>
          </c:tx>
          <c:cat>
            <c:strRef>
              <c:f>CshFlw!$C$3:$N$3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CshFlw!$C$29:$N$29</c:f>
              <c:numCache>
                <c:formatCode>"$"#,##0</c:formatCode>
                <c:ptCount val="12"/>
                <c:pt idx="0">
                  <c:v>-3048.375</c:v>
                </c:pt>
                <c:pt idx="1">
                  <c:v>-2430</c:v>
                </c:pt>
                <c:pt idx="2">
                  <c:v>-2430</c:v>
                </c:pt>
                <c:pt idx="3">
                  <c:v>-2430</c:v>
                </c:pt>
                <c:pt idx="4">
                  <c:v>-2430</c:v>
                </c:pt>
                <c:pt idx="5">
                  <c:v>-2430</c:v>
                </c:pt>
                <c:pt idx="6">
                  <c:v>-2430</c:v>
                </c:pt>
                <c:pt idx="7">
                  <c:v>-2430</c:v>
                </c:pt>
                <c:pt idx="8">
                  <c:v>-2430</c:v>
                </c:pt>
                <c:pt idx="9">
                  <c:v>-2430</c:v>
                </c:pt>
                <c:pt idx="10">
                  <c:v>-2430</c:v>
                </c:pt>
                <c:pt idx="11">
                  <c:v>-2430</c:v>
                </c:pt>
              </c:numCache>
            </c:numRef>
          </c:val>
        </c:ser>
        <c:ser>
          <c:idx val="1"/>
          <c:order val="1"/>
          <c:tx>
            <c:v>Ending Cash Balance</c:v>
          </c:tx>
          <c:val>
            <c:numRef>
              <c:f>CshFlw!$C$34:$N$34</c:f>
              <c:numCache>
                <c:formatCode>"$"#,##0</c:formatCode>
                <c:ptCount val="12"/>
                <c:pt idx="0">
                  <c:v>1951.625</c:v>
                </c:pt>
                <c:pt idx="1">
                  <c:v>-478.375</c:v>
                </c:pt>
                <c:pt idx="2">
                  <c:v>-2908.375</c:v>
                </c:pt>
                <c:pt idx="3">
                  <c:v>-5338.375</c:v>
                </c:pt>
                <c:pt idx="4">
                  <c:v>-7768.375</c:v>
                </c:pt>
                <c:pt idx="5">
                  <c:v>-10198.375</c:v>
                </c:pt>
                <c:pt idx="6">
                  <c:v>-12628.375</c:v>
                </c:pt>
                <c:pt idx="7">
                  <c:v>-15058.375</c:v>
                </c:pt>
                <c:pt idx="8">
                  <c:v>-17488.375</c:v>
                </c:pt>
                <c:pt idx="9">
                  <c:v>-19918.375</c:v>
                </c:pt>
                <c:pt idx="10">
                  <c:v>-22348.375</c:v>
                </c:pt>
                <c:pt idx="11">
                  <c:v>-24778.375</c:v>
                </c:pt>
              </c:numCache>
            </c:numRef>
          </c:val>
        </c:ser>
        <c:shape val="box"/>
        <c:axId val="131599360"/>
        <c:axId val="131601152"/>
        <c:axId val="0"/>
      </c:bar3DChart>
      <c:catAx>
        <c:axId val="131599360"/>
        <c:scaling>
          <c:orientation val="minMax"/>
        </c:scaling>
        <c:axPos val="b"/>
        <c:numFmt formatCode="General" sourceLinked="1"/>
        <c:tickLblPos val="low"/>
        <c:txPr>
          <a:bodyPr rot="-5400000" vert="horz"/>
          <a:lstStyle/>
          <a:p>
            <a:pPr>
              <a:defRPr sz="1000" b="0" i="0" u="none" strike="noStrike" baseline="0">
                <a:solidFill>
                  <a:srgbClr val="000000"/>
                </a:solidFill>
                <a:latin typeface="Calibri"/>
                <a:ea typeface="Calibri"/>
                <a:cs typeface="Calibri"/>
              </a:defRPr>
            </a:pPr>
            <a:endParaRPr lang="en-US"/>
          </a:p>
        </c:txPr>
        <c:crossAx val="131601152"/>
        <c:crosses val="autoZero"/>
        <c:auto val="1"/>
        <c:lblAlgn val="ctr"/>
        <c:lblOffset val="100"/>
        <c:tickLblSkip val="1"/>
        <c:tickMarkSkip val="1"/>
        <c:noMultiLvlLbl val="1"/>
      </c:catAx>
      <c:valAx>
        <c:axId val="131601152"/>
        <c:scaling>
          <c:orientation val="minMax"/>
        </c:scaling>
        <c:axPos val="l"/>
        <c:majorGridlines/>
        <c:numFmt formatCode="&quot;$&quot;#,##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1599360"/>
        <c:crosses val="autoZero"/>
        <c:crossBetween val="between"/>
      </c:valAx>
      <c:spPr>
        <a:noFill/>
        <a:ln w="25400">
          <a:noFill/>
        </a:ln>
      </c:spPr>
    </c:plotArea>
    <c:legend>
      <c:legendPos val="r"/>
      <c:layout>
        <c:manualLayout>
          <c:xMode val="edge"/>
          <c:yMode val="edge"/>
          <c:wMode val="edge"/>
          <c:hMode val="edge"/>
          <c:x val="0.76914540682414723"/>
          <c:y val="0.48613368776754307"/>
          <c:w val="0.93007769028871401"/>
          <c:h val="0.55628058139971659"/>
        </c:manualLayout>
      </c:layout>
      <c:txPr>
        <a:bodyPr/>
        <a:lstStyle/>
        <a:p>
          <a:pPr>
            <a:defRPr sz="920" b="0" i="0"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1"/>
  <c:lang val="en-US"/>
  <c:chart>
    <c:title>
      <c:tx>
        <c:strRef>
          <c:f>Config!$E$36</c:f>
          <c:strCache>
            <c:ptCount val="1"/>
            <c:pt idx="0">
              <c:v>Year 2: Cash Flow (2014-2015)</c:v>
            </c:pt>
          </c:strCache>
        </c:strRef>
      </c:tx>
      <c:layout>
        <c:manualLayout>
          <c:xMode val="edge"/>
          <c:yMode val="edge"/>
          <c:x val="0.3573806940799068"/>
          <c:y val="1.9575869314906326E-2"/>
        </c:manualLayout>
      </c:layout>
      <c:txPr>
        <a:bodyPr/>
        <a:lstStyle/>
        <a:p>
          <a:pPr>
            <a:defRPr sz="1800" b="1" i="0" u="none" strike="noStrike" baseline="0">
              <a:solidFill>
                <a:srgbClr val="000000"/>
              </a:solidFill>
              <a:latin typeface="Calibri"/>
              <a:ea typeface="Calibri"/>
              <a:cs typeface="Calibri"/>
            </a:defRPr>
          </a:pPr>
          <a:endParaRPr lang="en-US"/>
        </a:p>
      </c:txPr>
    </c:title>
    <c:view3D>
      <c:rotX val="0"/>
      <c:hPercent val="100"/>
      <c:rotY val="0"/>
      <c:depthPercent val="100"/>
      <c:perspective val="0"/>
    </c:view3D>
    <c:plotArea>
      <c:layout>
        <c:manualLayout>
          <c:layoutTarget val="inner"/>
          <c:xMode val="edge"/>
          <c:yMode val="edge"/>
          <c:x val="0.14317425083241239"/>
          <c:y val="9.7879282218596986E-2"/>
          <c:w val="0.66925638179800218"/>
          <c:h val="0.74225122349104311"/>
        </c:manualLayout>
      </c:layout>
      <c:bar3DChart>
        <c:barDir val="col"/>
        <c:grouping val="clustered"/>
        <c:ser>
          <c:idx val="0"/>
          <c:order val="0"/>
          <c:tx>
            <c:v>Net Cash Flow</c:v>
          </c:tx>
          <c:cat>
            <c:strRef>
              <c:f>CshFlw!$Q$3:$AB$3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CshFlw!$Q$29:$AB$29</c:f>
              <c:numCache>
                <c:formatCode>"$"#,##0</c:formatCode>
                <c:ptCount val="12"/>
                <c:pt idx="0">
                  <c:v>-3210</c:v>
                </c:pt>
                <c:pt idx="1">
                  <c:v>-3210</c:v>
                </c:pt>
                <c:pt idx="2">
                  <c:v>-3210</c:v>
                </c:pt>
                <c:pt idx="3">
                  <c:v>-3210</c:v>
                </c:pt>
                <c:pt idx="4">
                  <c:v>-3210</c:v>
                </c:pt>
                <c:pt idx="5">
                  <c:v>-3210</c:v>
                </c:pt>
                <c:pt idx="6">
                  <c:v>-3210</c:v>
                </c:pt>
                <c:pt idx="7">
                  <c:v>-3210</c:v>
                </c:pt>
                <c:pt idx="8">
                  <c:v>-3210</c:v>
                </c:pt>
                <c:pt idx="9">
                  <c:v>-3210</c:v>
                </c:pt>
                <c:pt idx="10">
                  <c:v>-3210</c:v>
                </c:pt>
                <c:pt idx="11">
                  <c:v>-3210</c:v>
                </c:pt>
              </c:numCache>
            </c:numRef>
          </c:val>
        </c:ser>
        <c:ser>
          <c:idx val="1"/>
          <c:order val="1"/>
          <c:tx>
            <c:v>Ending Cash Balance</c:v>
          </c:tx>
          <c:cat>
            <c:strRef>
              <c:f>CshFlw!$Q$3:$AB$3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CshFlw!$Q$34:$AB$34</c:f>
              <c:numCache>
                <c:formatCode>"$"#,##0</c:formatCode>
                <c:ptCount val="12"/>
                <c:pt idx="0">
                  <c:v>-27988.375</c:v>
                </c:pt>
                <c:pt idx="1">
                  <c:v>-31198.375</c:v>
                </c:pt>
                <c:pt idx="2">
                  <c:v>-34408.375</c:v>
                </c:pt>
                <c:pt idx="3">
                  <c:v>-37618.375</c:v>
                </c:pt>
                <c:pt idx="4">
                  <c:v>-40828.375</c:v>
                </c:pt>
                <c:pt idx="5">
                  <c:v>-44038.375</c:v>
                </c:pt>
                <c:pt idx="6">
                  <c:v>-47248.375</c:v>
                </c:pt>
                <c:pt idx="7">
                  <c:v>-50458.375</c:v>
                </c:pt>
                <c:pt idx="8">
                  <c:v>-53668.375</c:v>
                </c:pt>
                <c:pt idx="9">
                  <c:v>-56878.375</c:v>
                </c:pt>
                <c:pt idx="10">
                  <c:v>-60088.375</c:v>
                </c:pt>
                <c:pt idx="11">
                  <c:v>-63298.375</c:v>
                </c:pt>
              </c:numCache>
            </c:numRef>
          </c:val>
        </c:ser>
        <c:shape val="box"/>
        <c:axId val="130684800"/>
        <c:axId val="130686336"/>
        <c:axId val="0"/>
      </c:bar3DChart>
      <c:catAx>
        <c:axId val="130684800"/>
        <c:scaling>
          <c:orientation val="minMax"/>
        </c:scaling>
        <c:axPos val="b"/>
        <c:numFmt formatCode="General" sourceLinked="1"/>
        <c:tickLblPos val="low"/>
        <c:txPr>
          <a:bodyPr rot="-5400000" vert="horz"/>
          <a:lstStyle/>
          <a:p>
            <a:pPr>
              <a:defRPr sz="1000" b="0" i="0" u="none" strike="noStrike" baseline="0">
                <a:solidFill>
                  <a:srgbClr val="000000"/>
                </a:solidFill>
                <a:latin typeface="Calibri"/>
                <a:ea typeface="Calibri"/>
                <a:cs typeface="Calibri"/>
              </a:defRPr>
            </a:pPr>
            <a:endParaRPr lang="en-US"/>
          </a:p>
        </c:txPr>
        <c:crossAx val="130686336"/>
        <c:crosses val="autoZero"/>
        <c:auto val="1"/>
        <c:lblAlgn val="ctr"/>
        <c:lblOffset val="100"/>
        <c:tickLblSkip val="1"/>
        <c:tickMarkSkip val="1"/>
        <c:noMultiLvlLbl val="1"/>
      </c:catAx>
      <c:valAx>
        <c:axId val="130686336"/>
        <c:scaling>
          <c:orientation val="minMax"/>
        </c:scaling>
        <c:axPos val="l"/>
        <c:majorGridlines/>
        <c:numFmt formatCode="&quot;$&quot;#,##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0684800"/>
        <c:crosses val="autoZero"/>
        <c:crossBetween val="between"/>
      </c:valAx>
      <c:spPr>
        <a:noFill/>
        <a:ln w="25400">
          <a:noFill/>
        </a:ln>
      </c:spPr>
    </c:plotArea>
    <c:legend>
      <c:legendPos val="r"/>
      <c:layout>
        <c:manualLayout>
          <c:xMode val="edge"/>
          <c:yMode val="edge"/>
          <c:wMode val="edge"/>
          <c:hMode val="edge"/>
          <c:x val="0.76914540682414723"/>
          <c:y val="0.48613368776754307"/>
          <c:w val="0.93007769028871401"/>
          <c:h val="0.55628058139971659"/>
        </c:manualLayout>
      </c:layout>
      <c:txPr>
        <a:bodyPr/>
        <a:lstStyle/>
        <a:p>
          <a:pPr>
            <a:defRPr sz="920" b="0" i="0"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sz="1800" b="1" i="0" u="none" strike="noStrike" baseline="0">
                <a:solidFill>
                  <a:srgbClr val="000000"/>
                </a:solidFill>
                <a:latin typeface="Calibri"/>
                <a:ea typeface="Calibri"/>
                <a:cs typeface="Calibri"/>
              </a:defRPr>
            </a:pPr>
            <a:r>
              <a:t>5-Year Financials at-a-Glance </a:t>
            </a:r>
          </a:p>
        </c:rich>
      </c:tx>
      <c:spPr>
        <a:noFill/>
      </c:spPr>
    </c:title>
    <c:view3D>
      <c:rotX val="0"/>
      <c:hPercent val="100"/>
      <c:rotY val="0"/>
      <c:depthPercent val="100"/>
      <c:perspective val="0"/>
    </c:view3D>
    <c:plotArea>
      <c:layout/>
      <c:bar3DChart>
        <c:barDir val="col"/>
        <c:grouping val="clustered"/>
        <c:ser>
          <c:idx val="0"/>
          <c:order val="0"/>
          <c:tx>
            <c:v>Gross Sales</c:v>
          </c:tx>
          <c:cat>
            <c:numRef>
              <c:f>(IncSt!$C$2,IncSt!$Q$2,IncSt!$AE$2,IncSt!$AK$2,IncSt!$AQ$2)</c:f>
              <c:numCache>
                <c:formatCode>0</c:formatCode>
                <c:ptCount val="5"/>
                <c:pt idx="0">
                  <c:v>2013</c:v>
                </c:pt>
                <c:pt idx="1">
                  <c:v>2014</c:v>
                </c:pt>
                <c:pt idx="2">
                  <c:v>2015</c:v>
                </c:pt>
                <c:pt idx="3">
                  <c:v>2016</c:v>
                </c:pt>
                <c:pt idx="4">
                  <c:v>2017</c:v>
                </c:pt>
              </c:numCache>
            </c:numRef>
          </c:cat>
          <c:val>
            <c:numRef>
              <c:f>(IncSt!$O$6,IncSt!$AC$6,IncSt!$AI$6,IncSt!$AO$6,IncSt!$AQ$6)</c:f>
              <c:numCache>
                <c:formatCode>"$"#,##0</c:formatCode>
                <c:ptCount val="5"/>
                <c:pt idx="0">
                  <c:v>0</c:v>
                </c:pt>
                <c:pt idx="1">
                  <c:v>0</c:v>
                </c:pt>
                <c:pt idx="2">
                  <c:v>0</c:v>
                </c:pt>
                <c:pt idx="3">
                  <c:v>0</c:v>
                </c:pt>
                <c:pt idx="4">
                  <c:v>0</c:v>
                </c:pt>
              </c:numCache>
            </c:numRef>
          </c:val>
        </c:ser>
        <c:ser>
          <c:idx val="1"/>
          <c:order val="1"/>
          <c:tx>
            <c:v>Gross Profit</c:v>
          </c:tx>
          <c:cat>
            <c:numRef>
              <c:f>(IncSt!$C$2,IncSt!$Q$2,IncSt!$AE$2,IncSt!$AK$2,IncSt!$AQ$2)</c:f>
              <c:numCache>
                <c:formatCode>0</c:formatCode>
                <c:ptCount val="5"/>
                <c:pt idx="0">
                  <c:v>2013</c:v>
                </c:pt>
                <c:pt idx="1">
                  <c:v>2014</c:v>
                </c:pt>
                <c:pt idx="2">
                  <c:v>2015</c:v>
                </c:pt>
                <c:pt idx="3">
                  <c:v>2016</c:v>
                </c:pt>
                <c:pt idx="4">
                  <c:v>2017</c:v>
                </c:pt>
              </c:numCache>
            </c:numRef>
          </c:cat>
          <c:val>
            <c:numRef>
              <c:f>(IncSt!$O$11,IncSt!$AC$11,IncSt!$AI$11,IncSt!$AO$11,IncSt!$AQ$11)</c:f>
              <c:numCache>
                <c:formatCode>"$"#,##0</c:formatCode>
                <c:ptCount val="5"/>
                <c:pt idx="0">
                  <c:v>0</c:v>
                </c:pt>
                <c:pt idx="1">
                  <c:v>0</c:v>
                </c:pt>
                <c:pt idx="2">
                  <c:v>0</c:v>
                </c:pt>
                <c:pt idx="3">
                  <c:v>0</c:v>
                </c:pt>
                <c:pt idx="4">
                  <c:v>0</c:v>
                </c:pt>
              </c:numCache>
            </c:numRef>
          </c:val>
        </c:ser>
        <c:ser>
          <c:idx val="2"/>
          <c:order val="2"/>
          <c:tx>
            <c:v>Net Profit</c:v>
          </c:tx>
          <c:cat>
            <c:numRef>
              <c:f>(IncSt!$C$2,IncSt!$Q$2,IncSt!$AE$2,IncSt!$AK$2,IncSt!$AQ$2)</c:f>
              <c:numCache>
                <c:formatCode>0</c:formatCode>
                <c:ptCount val="5"/>
                <c:pt idx="0">
                  <c:v>2013</c:v>
                </c:pt>
                <c:pt idx="1">
                  <c:v>2014</c:v>
                </c:pt>
                <c:pt idx="2">
                  <c:v>2015</c:v>
                </c:pt>
                <c:pt idx="3">
                  <c:v>2016</c:v>
                </c:pt>
                <c:pt idx="4">
                  <c:v>2017</c:v>
                </c:pt>
              </c:numCache>
            </c:numRef>
          </c:cat>
          <c:val>
            <c:numRef>
              <c:f>(IncSt!$O$36,IncSt!$AC$36,IncSt!$AI$36,IncSt!$AO$36,IncSt!$AQ$36)</c:f>
              <c:numCache>
                <c:formatCode>"$"#,##0</c:formatCode>
                <c:ptCount val="5"/>
                <c:pt idx="0">
                  <c:v>-29780</c:v>
                </c:pt>
                <c:pt idx="1">
                  <c:v>-38520</c:v>
                </c:pt>
                <c:pt idx="2">
                  <c:v>-43760</c:v>
                </c:pt>
                <c:pt idx="3">
                  <c:v>-49960</c:v>
                </c:pt>
                <c:pt idx="4">
                  <c:v>-49960</c:v>
                </c:pt>
              </c:numCache>
            </c:numRef>
          </c:val>
        </c:ser>
        <c:shape val="box"/>
        <c:axId val="130742144"/>
        <c:axId val="130743680"/>
        <c:axId val="0"/>
      </c:bar3DChart>
      <c:catAx>
        <c:axId val="130742144"/>
        <c:scaling>
          <c:orientation val="minMax"/>
        </c:scaling>
        <c:axPos val="b"/>
        <c:numFmt formatCode="0" sourceLinked="1"/>
        <c:maj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30743680"/>
        <c:crosses val="autoZero"/>
        <c:auto val="1"/>
        <c:lblAlgn val="ctr"/>
        <c:lblOffset val="100"/>
        <c:tickLblSkip val="1"/>
        <c:tickMarkSkip val="1"/>
        <c:noMultiLvlLbl val="1"/>
      </c:catAx>
      <c:valAx>
        <c:axId val="130743680"/>
        <c:scaling>
          <c:orientation val="minMax"/>
        </c:scaling>
        <c:axPos val="l"/>
        <c:majorGridlines/>
        <c:numFmt formatCode="&quot;$&quot;#,##0" sourceLinked="1"/>
        <c:maj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0742144"/>
        <c:crosses val="autoZero"/>
        <c:crossBetween val="between"/>
      </c:valAx>
      <c:spPr>
        <a:noFill/>
        <a:ln w="25400">
          <a:noFill/>
        </a:ln>
      </c:spPr>
    </c:plotArea>
    <c:legend>
      <c:legendPos val="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sz="1400" b="0" i="0" u="none" strike="noStrike" baseline="0">
                <a:solidFill>
                  <a:srgbClr val="333333"/>
                </a:solidFill>
                <a:latin typeface="Calibri"/>
                <a:ea typeface="Calibri"/>
                <a:cs typeface="Calibri"/>
              </a:defRPr>
            </a:pPr>
            <a:r>
              <a:t>5-Year Net Sales</a:t>
            </a:r>
          </a:p>
        </c:rich>
      </c:tx>
      <c:spPr>
        <a:noFill/>
        <a:ln w="25400">
          <a:noFill/>
        </a:ln>
      </c:spPr>
    </c:title>
    <c:plotArea>
      <c:layout/>
      <c:barChart>
        <c:barDir val="col"/>
        <c:grouping val="clustered"/>
        <c:ser>
          <c:idx val="0"/>
          <c:order val="0"/>
          <c:tx>
            <c:strRef>
              <c:f>SalesProj!$B$5</c:f>
              <c:strCache>
                <c:ptCount val="1"/>
                <c:pt idx="0">
                  <c:v>Product Line 1</c:v>
                </c:pt>
              </c:strCache>
            </c:strRef>
          </c:tx>
          <c:spPr>
            <a:solidFill>
              <a:srgbClr val="4F81BD"/>
            </a:solidFill>
            <a:ln w="25400">
              <a:noFill/>
            </a:ln>
          </c:spPr>
          <c:cat>
            <c:numRef>
              <c:f>(SalesProj!$E$2,SalesProj!$S$2,SalesProj!$AG$2,SalesProj!$AM$2,SalesProj!$AS$2)</c:f>
              <c:numCache>
                <c:formatCode>0</c:formatCode>
                <c:ptCount val="5"/>
                <c:pt idx="0">
                  <c:v>2013</c:v>
                </c:pt>
                <c:pt idx="1">
                  <c:v>2014</c:v>
                </c:pt>
                <c:pt idx="2">
                  <c:v>2015</c:v>
                </c:pt>
                <c:pt idx="3">
                  <c:v>2016</c:v>
                </c:pt>
                <c:pt idx="4">
                  <c:v>2017</c:v>
                </c:pt>
              </c:numCache>
            </c:numRef>
          </c:cat>
          <c:val>
            <c:numRef>
              <c:f>(SalesProj!$Q$11,SalesProj!$AE$11,SalesProj!$AK$11,SalesProj!$AQ$11,SalesProj!$AS$11)</c:f>
              <c:numCache>
                <c:formatCode>"$"#,##0</c:formatCode>
                <c:ptCount val="5"/>
                <c:pt idx="0">
                  <c:v>0</c:v>
                </c:pt>
                <c:pt idx="1">
                  <c:v>0</c:v>
                </c:pt>
                <c:pt idx="2">
                  <c:v>0</c:v>
                </c:pt>
                <c:pt idx="3">
                  <c:v>0</c:v>
                </c:pt>
                <c:pt idx="4">
                  <c:v>0</c:v>
                </c:pt>
              </c:numCache>
            </c:numRef>
          </c:val>
        </c:ser>
        <c:ser>
          <c:idx val="1"/>
          <c:order val="1"/>
          <c:tx>
            <c:strRef>
              <c:f>SalesProj!$B$15</c:f>
              <c:strCache>
                <c:ptCount val="1"/>
                <c:pt idx="0">
                  <c:v>Product Line 2</c:v>
                </c:pt>
              </c:strCache>
            </c:strRef>
          </c:tx>
          <c:spPr>
            <a:solidFill>
              <a:srgbClr val="C0504D"/>
            </a:solidFill>
            <a:ln w="25400">
              <a:noFill/>
            </a:ln>
          </c:spPr>
          <c:cat>
            <c:numRef>
              <c:f>(SalesProj!$E$2,SalesProj!$S$2,SalesProj!$AG$2,SalesProj!$AM$2,SalesProj!$AS$2)</c:f>
              <c:numCache>
                <c:formatCode>0</c:formatCode>
                <c:ptCount val="5"/>
                <c:pt idx="0">
                  <c:v>2013</c:v>
                </c:pt>
                <c:pt idx="1">
                  <c:v>2014</c:v>
                </c:pt>
                <c:pt idx="2">
                  <c:v>2015</c:v>
                </c:pt>
                <c:pt idx="3">
                  <c:v>2016</c:v>
                </c:pt>
                <c:pt idx="4">
                  <c:v>2017</c:v>
                </c:pt>
              </c:numCache>
            </c:numRef>
          </c:cat>
          <c:val>
            <c:numRef>
              <c:f>(SalesProj!$Q$21,SalesProj!$AE$21,SalesProj!$AK$21,SalesProj!$AQ$21,SalesProj!$AS$21)</c:f>
              <c:numCache>
                <c:formatCode>"$"#,##0</c:formatCode>
                <c:ptCount val="5"/>
                <c:pt idx="0">
                  <c:v>0</c:v>
                </c:pt>
                <c:pt idx="1">
                  <c:v>0</c:v>
                </c:pt>
                <c:pt idx="2">
                  <c:v>0</c:v>
                </c:pt>
                <c:pt idx="3">
                  <c:v>0</c:v>
                </c:pt>
                <c:pt idx="4">
                  <c:v>0</c:v>
                </c:pt>
              </c:numCache>
            </c:numRef>
          </c:val>
        </c:ser>
        <c:ser>
          <c:idx val="2"/>
          <c:order val="2"/>
          <c:tx>
            <c:strRef>
              <c:f>SalesProj!$B$25</c:f>
              <c:strCache>
                <c:ptCount val="1"/>
                <c:pt idx="0">
                  <c:v>Product Line 3</c:v>
                </c:pt>
              </c:strCache>
            </c:strRef>
          </c:tx>
          <c:spPr>
            <a:solidFill>
              <a:srgbClr val="9BBB59"/>
            </a:solidFill>
            <a:ln w="25400">
              <a:noFill/>
            </a:ln>
          </c:spPr>
          <c:cat>
            <c:numRef>
              <c:f>(SalesProj!$E$2,SalesProj!$S$2,SalesProj!$AG$2,SalesProj!$AM$2,SalesProj!$AS$2)</c:f>
              <c:numCache>
                <c:formatCode>0</c:formatCode>
                <c:ptCount val="5"/>
                <c:pt idx="0">
                  <c:v>2013</c:v>
                </c:pt>
                <c:pt idx="1">
                  <c:v>2014</c:v>
                </c:pt>
                <c:pt idx="2">
                  <c:v>2015</c:v>
                </c:pt>
                <c:pt idx="3">
                  <c:v>2016</c:v>
                </c:pt>
                <c:pt idx="4">
                  <c:v>2017</c:v>
                </c:pt>
              </c:numCache>
            </c:numRef>
          </c:cat>
          <c:val>
            <c:numRef>
              <c:f>(SalesProj!$Q$31,SalesProj!$AE$31,SalesProj!$AK$31,SalesProj!$AQ$31,SalesProj!$AS$31)</c:f>
              <c:numCache>
                <c:formatCode>"$"#,##0</c:formatCode>
                <c:ptCount val="5"/>
                <c:pt idx="0">
                  <c:v>0</c:v>
                </c:pt>
                <c:pt idx="1">
                  <c:v>0</c:v>
                </c:pt>
                <c:pt idx="2">
                  <c:v>0</c:v>
                </c:pt>
                <c:pt idx="3">
                  <c:v>0</c:v>
                </c:pt>
                <c:pt idx="4">
                  <c:v>0</c:v>
                </c:pt>
              </c:numCache>
            </c:numRef>
          </c:val>
        </c:ser>
        <c:ser>
          <c:idx val="3"/>
          <c:order val="3"/>
          <c:tx>
            <c:strRef>
              <c:f>SalesProj!$B$35</c:f>
              <c:strCache>
                <c:ptCount val="1"/>
                <c:pt idx="0">
                  <c:v>Product Line 4</c:v>
                </c:pt>
              </c:strCache>
            </c:strRef>
          </c:tx>
          <c:spPr>
            <a:solidFill>
              <a:srgbClr val="8064A2"/>
            </a:solidFill>
            <a:ln w="25400">
              <a:noFill/>
            </a:ln>
          </c:spPr>
          <c:cat>
            <c:numRef>
              <c:f>(SalesProj!$E$2,SalesProj!$S$2,SalesProj!$AG$2,SalesProj!$AM$2,SalesProj!$AS$2)</c:f>
              <c:numCache>
                <c:formatCode>0</c:formatCode>
                <c:ptCount val="5"/>
                <c:pt idx="0">
                  <c:v>2013</c:v>
                </c:pt>
                <c:pt idx="1">
                  <c:v>2014</c:v>
                </c:pt>
                <c:pt idx="2">
                  <c:v>2015</c:v>
                </c:pt>
                <c:pt idx="3">
                  <c:v>2016</c:v>
                </c:pt>
                <c:pt idx="4">
                  <c:v>2017</c:v>
                </c:pt>
              </c:numCache>
            </c:numRef>
          </c:cat>
          <c:val>
            <c:numRef>
              <c:f>(SalesProj!$Q$41,SalesProj!$AE$41,SalesProj!$AK$41,SalesProj!$AQ$41,SalesProj!$AS$41)</c:f>
              <c:numCache>
                <c:formatCode>"$"#,##0</c:formatCode>
                <c:ptCount val="5"/>
                <c:pt idx="0">
                  <c:v>0</c:v>
                </c:pt>
                <c:pt idx="1">
                  <c:v>0</c:v>
                </c:pt>
                <c:pt idx="2">
                  <c:v>0</c:v>
                </c:pt>
                <c:pt idx="3">
                  <c:v>0</c:v>
                </c:pt>
                <c:pt idx="4">
                  <c:v>0</c:v>
                </c:pt>
              </c:numCache>
            </c:numRef>
          </c:val>
        </c:ser>
        <c:ser>
          <c:idx val="4"/>
          <c:order val="4"/>
          <c:tx>
            <c:strRef>
              <c:f>SalesProj!$B$45</c:f>
              <c:strCache>
                <c:ptCount val="1"/>
                <c:pt idx="0">
                  <c:v>Product Line 5</c:v>
                </c:pt>
              </c:strCache>
            </c:strRef>
          </c:tx>
          <c:spPr>
            <a:solidFill>
              <a:srgbClr val="4BACC6"/>
            </a:solidFill>
            <a:ln w="25400">
              <a:noFill/>
            </a:ln>
          </c:spPr>
          <c:val>
            <c:numRef>
              <c:f>(SalesProj!$Q$51,SalesProj!$AE$51,SalesProj!$AK$51,SalesProj!$AQ$51,SalesProj!$AS$51)</c:f>
              <c:numCache>
                <c:formatCode>"$"#,##0</c:formatCode>
                <c:ptCount val="5"/>
                <c:pt idx="0">
                  <c:v>0</c:v>
                </c:pt>
                <c:pt idx="1">
                  <c:v>0</c:v>
                </c:pt>
                <c:pt idx="2">
                  <c:v>0</c:v>
                </c:pt>
                <c:pt idx="3">
                  <c:v>0</c:v>
                </c:pt>
                <c:pt idx="4">
                  <c:v>0</c:v>
                </c:pt>
              </c:numCache>
            </c:numRef>
          </c:val>
        </c:ser>
        <c:ser>
          <c:idx val="5"/>
          <c:order val="5"/>
          <c:tx>
            <c:strRef>
              <c:f>SalesProj!$B$55</c:f>
              <c:strCache>
                <c:ptCount val="1"/>
                <c:pt idx="0">
                  <c:v>Product Line 6</c:v>
                </c:pt>
              </c:strCache>
            </c:strRef>
          </c:tx>
          <c:spPr>
            <a:solidFill>
              <a:srgbClr val="F79646"/>
            </a:solidFill>
            <a:ln w="25400">
              <a:noFill/>
            </a:ln>
          </c:spPr>
          <c:val>
            <c:numRef>
              <c:f>(SalesProj!$Q$61,SalesProj!$AE$61,SalesProj!$AK$61,SalesProj!$AQ$61,SalesProj!$AS$61)</c:f>
              <c:numCache>
                <c:formatCode>"$"#,##0</c:formatCode>
                <c:ptCount val="5"/>
                <c:pt idx="0">
                  <c:v>0</c:v>
                </c:pt>
                <c:pt idx="1">
                  <c:v>0</c:v>
                </c:pt>
                <c:pt idx="2">
                  <c:v>0</c:v>
                </c:pt>
                <c:pt idx="3">
                  <c:v>0</c:v>
                </c:pt>
                <c:pt idx="4">
                  <c:v>0</c:v>
                </c:pt>
              </c:numCache>
            </c:numRef>
          </c:val>
        </c:ser>
        <c:ser>
          <c:idx val="6"/>
          <c:order val="6"/>
          <c:tx>
            <c:strRef>
              <c:f>SalesProj!$B$65</c:f>
              <c:strCache>
                <c:ptCount val="1"/>
                <c:pt idx="0">
                  <c:v>Product Line 7</c:v>
                </c:pt>
              </c:strCache>
            </c:strRef>
          </c:tx>
          <c:spPr>
            <a:solidFill>
              <a:schemeClr val="accent1">
                <a:lumMod val="60000"/>
              </a:schemeClr>
            </a:solidFill>
            <a:ln>
              <a:noFill/>
            </a:ln>
            <a:effectLst/>
          </c:spPr>
          <c:val>
            <c:numRef>
              <c:f>(SalesProj!$Q$71,SalesProj!$AE$71,SalesProj!$AK$71,SalesProj!$AQ$71,SalesProj!$AS$71)</c:f>
              <c:numCache>
                <c:formatCode>"$"#,##0</c:formatCode>
                <c:ptCount val="5"/>
                <c:pt idx="0">
                  <c:v>0</c:v>
                </c:pt>
                <c:pt idx="1">
                  <c:v>0</c:v>
                </c:pt>
                <c:pt idx="2">
                  <c:v>0</c:v>
                </c:pt>
                <c:pt idx="3">
                  <c:v>0</c:v>
                </c:pt>
                <c:pt idx="4">
                  <c:v>0</c:v>
                </c:pt>
              </c:numCache>
            </c:numRef>
          </c:val>
        </c:ser>
        <c:ser>
          <c:idx val="7"/>
          <c:order val="7"/>
          <c:tx>
            <c:strRef>
              <c:f>SalesProj!$B$75</c:f>
              <c:strCache>
                <c:ptCount val="1"/>
                <c:pt idx="0">
                  <c:v>Product Line 8</c:v>
                </c:pt>
              </c:strCache>
            </c:strRef>
          </c:tx>
          <c:spPr>
            <a:solidFill>
              <a:schemeClr val="accent2">
                <a:lumMod val="60000"/>
              </a:schemeClr>
            </a:solidFill>
            <a:ln>
              <a:noFill/>
            </a:ln>
            <a:effectLst/>
          </c:spPr>
          <c:val>
            <c:numRef>
              <c:f>(SalesProj!$Q$81,SalesProj!$AE$81,SalesProj!$AK$81,SalesProj!$AQ$81,SalesProj!$AS$81)</c:f>
              <c:numCache>
                <c:formatCode>"$"#,##0</c:formatCode>
                <c:ptCount val="5"/>
                <c:pt idx="0">
                  <c:v>0</c:v>
                </c:pt>
                <c:pt idx="1">
                  <c:v>0</c:v>
                </c:pt>
                <c:pt idx="2">
                  <c:v>0</c:v>
                </c:pt>
                <c:pt idx="3">
                  <c:v>0</c:v>
                </c:pt>
                <c:pt idx="4">
                  <c:v>0</c:v>
                </c:pt>
              </c:numCache>
            </c:numRef>
          </c:val>
        </c:ser>
        <c:ser>
          <c:idx val="8"/>
          <c:order val="8"/>
          <c:tx>
            <c:strRef>
              <c:f>SalesProj!$B$85</c:f>
              <c:strCache>
                <c:ptCount val="1"/>
                <c:pt idx="0">
                  <c:v>Product Line 9</c:v>
                </c:pt>
              </c:strCache>
            </c:strRef>
          </c:tx>
          <c:spPr>
            <a:solidFill>
              <a:schemeClr val="accent3">
                <a:lumMod val="60000"/>
              </a:schemeClr>
            </a:solidFill>
            <a:ln>
              <a:noFill/>
            </a:ln>
            <a:effectLst/>
          </c:spPr>
          <c:val>
            <c:numRef>
              <c:f>(SalesProj!$Q$91,SalesProj!$AE$91,SalesProj!$AK$91,SalesProj!$AQ$91,SalesProj!$AS$91)</c:f>
              <c:numCache>
                <c:formatCode>"$"#,##0</c:formatCode>
                <c:ptCount val="5"/>
                <c:pt idx="0">
                  <c:v>0</c:v>
                </c:pt>
                <c:pt idx="1">
                  <c:v>0</c:v>
                </c:pt>
                <c:pt idx="2">
                  <c:v>0</c:v>
                </c:pt>
                <c:pt idx="3">
                  <c:v>0</c:v>
                </c:pt>
                <c:pt idx="4">
                  <c:v>0</c:v>
                </c:pt>
              </c:numCache>
            </c:numRef>
          </c:val>
        </c:ser>
        <c:ser>
          <c:idx val="9"/>
          <c:order val="9"/>
          <c:tx>
            <c:strRef>
              <c:f>SalesProj!$B$95</c:f>
              <c:strCache>
                <c:ptCount val="1"/>
                <c:pt idx="0">
                  <c:v>Product Line 10</c:v>
                </c:pt>
              </c:strCache>
            </c:strRef>
          </c:tx>
          <c:spPr>
            <a:solidFill>
              <a:schemeClr val="accent4">
                <a:lumMod val="60000"/>
              </a:schemeClr>
            </a:solidFill>
            <a:ln>
              <a:noFill/>
            </a:ln>
            <a:effectLst/>
          </c:spPr>
          <c:val>
            <c:numRef>
              <c:f>(SalesProj!$Q$101,SalesProj!$AE$101,SalesProj!$AK$101,SalesProj!$AQ$101,SalesProj!$AS$101)</c:f>
              <c:numCache>
                <c:formatCode>"$"#,##0</c:formatCode>
                <c:ptCount val="5"/>
                <c:pt idx="0">
                  <c:v>0</c:v>
                </c:pt>
                <c:pt idx="1">
                  <c:v>0</c:v>
                </c:pt>
                <c:pt idx="2">
                  <c:v>0</c:v>
                </c:pt>
                <c:pt idx="3">
                  <c:v>0</c:v>
                </c:pt>
                <c:pt idx="4">
                  <c:v>0</c:v>
                </c:pt>
              </c:numCache>
            </c:numRef>
          </c:val>
        </c:ser>
        <c:axId val="63040128"/>
        <c:axId val="63066496"/>
      </c:barChart>
      <c:catAx>
        <c:axId val="63040128"/>
        <c:scaling>
          <c:orientation val="minMax"/>
        </c:scaling>
        <c:axPos val="b"/>
        <c:numFmt formatCode="0" sourceLinked="1"/>
        <c:majorTickMark val="none"/>
        <c:tickLblPos val="low"/>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63066496"/>
        <c:crosses val="autoZero"/>
        <c:auto val="1"/>
        <c:lblAlgn val="ctr"/>
        <c:lblOffset val="100"/>
        <c:noMultiLvlLbl val="1"/>
      </c:catAx>
      <c:valAx>
        <c:axId val="63066496"/>
        <c:scaling>
          <c:orientation val="minMax"/>
        </c:scaling>
        <c:axPos val="l"/>
        <c:majorGridlines>
          <c:spPr>
            <a:ln w="9525" cap="flat" cmpd="sng" algn="ctr">
              <a:solidFill>
                <a:schemeClr val="tx1">
                  <a:lumMod val="15000"/>
                  <a:lumOff val="85000"/>
                </a:schemeClr>
              </a:solidFill>
              <a:round/>
            </a:ln>
            <a:effectLst/>
          </c:spPr>
        </c:majorGridlines>
        <c:title>
          <c:spPr>
            <a:noFill/>
            <a:ln w="25400">
              <a:noFill/>
            </a:ln>
          </c:spPr>
          <c:txPr>
            <a:bodyPr/>
            <a:lstStyle/>
            <a:p>
              <a:pPr>
                <a:defRPr sz="1000" b="0" i="0" u="none" strike="noStrike" baseline="0">
                  <a:solidFill>
                    <a:srgbClr val="333333"/>
                  </a:solidFill>
                  <a:latin typeface="Calibri"/>
                  <a:ea typeface="Calibri"/>
                  <a:cs typeface="Calibri"/>
                </a:defRPr>
              </a:pPr>
              <a:endParaRPr lang="en-US"/>
            </a:p>
          </c:txPr>
        </c:title>
        <c:numFmt formatCode="&quot;$&quot;#,##0" sourceLinked="1"/>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63040128"/>
        <c:crosses val="autoZero"/>
        <c:crossBetween val="between"/>
      </c:valAx>
      <c:spPr>
        <a:noFill/>
        <a:ln w="25400">
          <a:noFill/>
        </a:ln>
      </c:spPr>
    </c:plotArea>
    <c:legend>
      <c:legendPos val="r"/>
      <c:spPr>
        <a:noFill/>
        <a:ln w="25400">
          <a:noFill/>
        </a:ln>
      </c:spPr>
      <c:txPr>
        <a:bodyPr/>
        <a:lstStyle/>
        <a:p>
          <a:pPr>
            <a:defRPr sz="825" b="0" i="0" u="none" strike="noStrike" baseline="0">
              <a:solidFill>
                <a:srgbClr val="333333"/>
              </a:solidFill>
              <a:latin typeface="Calibri"/>
              <a:ea typeface="Calibri"/>
              <a:cs typeface="Calibri"/>
            </a:defRPr>
          </a:pPr>
          <a:endParaRPr lang="en-US"/>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chartsheets/sheet1.xml><?xml version="1.0" encoding="utf-8"?>
<chartsheet xmlns="http://schemas.openxmlformats.org/spreadsheetml/2006/main" xmlns:r="http://schemas.openxmlformats.org/officeDocument/2006/relationships">
  <sheetPr codeName="Chart3"/>
  <sheetViews>
    <sheetView zoomScale="91" workbookViewId="0"/>
  </sheetViews>
  <pageMargins left="0.75" right="0.75" top="1" bottom="1" header="0.5" footer="0.5"/>
  <pageSetup orientation="landscape" horizontalDpi="4294967293" r:id="rId1"/>
  <headerFooter alignWithMargins="0">
    <oddFooter>Page &amp;P of &amp;N</oddFooter>
  </headerFooter>
  <drawing r:id="rId2"/>
</chartsheet>
</file>

<file path=xl/chartsheets/sheet2.xml><?xml version="1.0" encoding="utf-8"?>
<chartsheet xmlns="http://schemas.openxmlformats.org/spreadsheetml/2006/main" xmlns:r="http://schemas.openxmlformats.org/officeDocument/2006/relationships">
  <sheetPr codeName="Chart4"/>
  <sheetViews>
    <sheetView zoomScale="91" workbookViewId="0"/>
  </sheetViews>
  <pageMargins left="0.75" right="0.75" top="1" bottom="1" header="0.5" footer="0.5"/>
  <pageSetup orientation="landscape" horizontalDpi="4294967293" r:id="rId1"/>
  <headerFooter alignWithMargins="0">
    <oddFooter>Page &amp;P of &amp;N</oddFooter>
  </headerFooter>
  <drawing r:id="rId2"/>
</chartsheet>
</file>

<file path=xl/chartsheets/sheet3.xml><?xml version="1.0" encoding="utf-8"?>
<chartsheet xmlns="http://schemas.openxmlformats.org/spreadsheetml/2006/main" xmlns:r="http://schemas.openxmlformats.org/officeDocument/2006/relationships">
  <sheetPr codeName="Chart5"/>
  <sheetViews>
    <sheetView zoomScale="91" workbookViewId="0"/>
  </sheetViews>
  <pageMargins left="0.75" right="0.75" top="1" bottom="1" header="0.5" footer="0.5"/>
  <pageSetup orientation="landscape" horizontalDpi="4294967293" r:id="rId1"/>
  <headerFooter alignWithMargins="0">
    <oddFooter>Page &amp;P of &amp;N</oddFooter>
  </headerFooter>
  <drawing r:id="rId2"/>
</chartsheet>
</file>

<file path=xl/chartsheets/sheet4.xml><?xml version="1.0" encoding="utf-8"?>
<chartsheet xmlns="http://schemas.openxmlformats.org/spreadsheetml/2006/main" xmlns:r="http://schemas.openxmlformats.org/officeDocument/2006/relationships">
  <sheetPr codeName="Chart6"/>
  <sheetViews>
    <sheetView zoomScale="91" workbookViewId="0"/>
  </sheetViews>
  <pageMargins left="0.75" right="0.75" top="1" bottom="1" header="0.5" footer="0.5"/>
  <pageSetup orientation="landscape" horizontalDpi="4294967293" r:id="rId1"/>
  <headerFooter alignWithMargins="0">
    <oddFooter>Page &amp;P of &amp;N</oddFooter>
  </headerFooter>
  <drawing r:id="rId2"/>
</chartsheet>
</file>

<file path=xl/chartsheets/sheet5.xml><?xml version="1.0" encoding="utf-8"?>
<chartsheet xmlns="http://schemas.openxmlformats.org/spreadsheetml/2006/main" xmlns:r="http://schemas.openxmlformats.org/officeDocument/2006/relationships">
  <sheetPr codeName="Chart2"/>
  <sheetViews>
    <sheetView zoomScale="91" workbookViewId="0"/>
  </sheetViews>
  <pageMargins left="0.75" right="0.75" top="1" bottom="1" header="0.5" footer="0.5"/>
  <pageSetup orientation="landscape" horizontalDpi="4294967293" r:id="rId1"/>
  <headerFooter alignWithMargins="0">
    <oddFooter>Page &amp;P of &amp;N</oddFooter>
  </headerFooter>
  <drawing r:id="rId2"/>
</chartsheet>
</file>

<file path=xl/chartsheets/sheet6.xml><?xml version="1.0" encoding="utf-8"?>
<chartsheet xmlns="http://schemas.openxmlformats.org/spreadsheetml/2006/main" xmlns:r="http://schemas.openxmlformats.org/officeDocument/2006/relationships">
  <sheetPr codeName="Chart1"/>
  <sheetViews>
    <sheetView zoomScale="91" workbookViewId="0"/>
  </sheetViews>
  <pageMargins left="0.75" right="0.75" top="1" bottom="1" header="0.5" footer="0.5"/>
  <pageSetup orientation="landscape" horizontalDpi="4294967293" r:id="rId1"/>
  <headerFooter alignWithMargins="0">
    <oddFooter>Page &amp;P of &amp;N</oddFooter>
  </headerFooter>
  <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7" Type="http://schemas.openxmlformats.org/officeDocument/2006/relationships/image" Target="../media/image20.pn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5.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238125</xdr:colOff>
      <xdr:row>4</xdr:row>
      <xdr:rowOff>2238375</xdr:rowOff>
    </xdr:from>
    <xdr:to>
      <xdr:col>1</xdr:col>
      <xdr:colOff>5219700</xdr:colOff>
      <xdr:row>5</xdr:row>
      <xdr:rowOff>1257300</xdr:rowOff>
    </xdr:to>
    <xdr:pic>
      <xdr:nvPicPr>
        <xdr:cNvPr id="29712"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466725" y="2800350"/>
          <a:ext cx="4981575" cy="1533525"/>
        </a:xfrm>
        <a:prstGeom prst="rect">
          <a:avLst/>
        </a:prstGeom>
        <a:noFill/>
        <a:ln w="9525">
          <a:noFill/>
          <a:miter lim="800000"/>
          <a:headEnd/>
          <a:tailEnd/>
        </a:ln>
      </xdr:spPr>
    </xdr:pic>
    <xdr:clientData/>
  </xdr:twoCellAnchor>
  <xdr:twoCellAnchor editAs="oneCell">
    <xdr:from>
      <xdr:col>1</xdr:col>
      <xdr:colOff>352425</xdr:colOff>
      <xdr:row>7</xdr:row>
      <xdr:rowOff>47625</xdr:rowOff>
    </xdr:from>
    <xdr:to>
      <xdr:col>1</xdr:col>
      <xdr:colOff>3848100</xdr:colOff>
      <xdr:row>7</xdr:row>
      <xdr:rowOff>1209675</xdr:rowOff>
    </xdr:to>
    <xdr:pic>
      <xdr:nvPicPr>
        <xdr:cNvPr id="29713" name="Picture 17" descr="blueCells"/>
        <xdr:cNvPicPr>
          <a:picLocks noChangeAspect="1" noChangeArrowheads="1"/>
        </xdr:cNvPicPr>
      </xdr:nvPicPr>
      <xdr:blipFill>
        <a:blip xmlns:r="http://schemas.openxmlformats.org/officeDocument/2006/relationships" r:embed="rId2" cstate="print"/>
        <a:srcRect/>
        <a:stretch>
          <a:fillRect/>
        </a:stretch>
      </xdr:blipFill>
      <xdr:spPr bwMode="auto">
        <a:xfrm>
          <a:off x="581025" y="6610350"/>
          <a:ext cx="3495675" cy="1162050"/>
        </a:xfrm>
        <a:prstGeom prst="rect">
          <a:avLst/>
        </a:prstGeom>
        <a:noFill/>
        <a:ln w="9525">
          <a:noFill/>
          <a:miter lim="800000"/>
          <a:headEnd/>
          <a:tailEnd/>
        </a:ln>
      </xdr:spPr>
    </xdr:pic>
    <xdr:clientData/>
  </xdr:twoCellAnchor>
  <xdr:twoCellAnchor editAs="oneCell">
    <xdr:from>
      <xdr:col>1</xdr:col>
      <xdr:colOff>485775</xdr:colOff>
      <xdr:row>9</xdr:row>
      <xdr:rowOff>28575</xdr:rowOff>
    </xdr:from>
    <xdr:to>
      <xdr:col>1</xdr:col>
      <xdr:colOff>2714625</xdr:colOff>
      <xdr:row>9</xdr:row>
      <xdr:rowOff>1466850</xdr:rowOff>
    </xdr:to>
    <xdr:pic>
      <xdr:nvPicPr>
        <xdr:cNvPr id="29714" name="Picture 18" descr="RedTriangle"/>
        <xdr:cNvPicPr>
          <a:picLocks noChangeAspect="1" noChangeArrowheads="1"/>
        </xdr:cNvPicPr>
      </xdr:nvPicPr>
      <xdr:blipFill>
        <a:blip xmlns:r="http://schemas.openxmlformats.org/officeDocument/2006/relationships" r:embed="rId3" cstate="print"/>
        <a:srcRect/>
        <a:stretch>
          <a:fillRect/>
        </a:stretch>
      </xdr:blipFill>
      <xdr:spPr bwMode="auto">
        <a:xfrm>
          <a:off x="714375" y="8401050"/>
          <a:ext cx="2228850" cy="1438275"/>
        </a:xfrm>
        <a:prstGeom prst="rect">
          <a:avLst/>
        </a:prstGeom>
        <a:noFill/>
        <a:ln w="9525">
          <a:noFill/>
          <a:miter lim="800000"/>
          <a:headEnd/>
          <a:tailEnd/>
        </a:ln>
      </xdr:spPr>
    </xdr:pic>
    <xdr:clientData/>
  </xdr:twoCellAnchor>
  <xdr:twoCellAnchor editAs="oneCell">
    <xdr:from>
      <xdr:col>1</xdr:col>
      <xdr:colOff>4448175</xdr:colOff>
      <xdr:row>12</xdr:row>
      <xdr:rowOff>114300</xdr:rowOff>
    </xdr:from>
    <xdr:to>
      <xdr:col>1</xdr:col>
      <xdr:colOff>4667250</xdr:colOff>
      <xdr:row>13</xdr:row>
      <xdr:rowOff>19050</xdr:rowOff>
    </xdr:to>
    <xdr:pic>
      <xdr:nvPicPr>
        <xdr:cNvPr id="29715" name="Picture 4"/>
        <xdr:cNvPicPr>
          <a:picLocks noChangeAspect="1"/>
        </xdr:cNvPicPr>
      </xdr:nvPicPr>
      <xdr:blipFill>
        <a:blip xmlns:r="http://schemas.openxmlformats.org/officeDocument/2006/relationships" r:embed="rId4" cstate="print"/>
        <a:srcRect/>
        <a:stretch>
          <a:fillRect/>
        </a:stretch>
      </xdr:blipFill>
      <xdr:spPr bwMode="auto">
        <a:xfrm>
          <a:off x="4676775" y="11020425"/>
          <a:ext cx="219075" cy="276225"/>
        </a:xfrm>
        <a:prstGeom prst="rect">
          <a:avLst/>
        </a:prstGeom>
        <a:noFill/>
        <a:ln w="9525">
          <a:noFill/>
          <a:miter lim="800000"/>
          <a:headEnd/>
          <a:tailEnd/>
        </a:ln>
      </xdr:spPr>
    </xdr:pic>
    <xdr:clientData/>
  </xdr:twoCellAnchor>
  <xdr:twoCellAnchor editAs="oneCell">
    <xdr:from>
      <xdr:col>1</xdr:col>
      <xdr:colOff>228600</xdr:colOff>
      <xdr:row>5</xdr:row>
      <xdr:rowOff>1381125</xdr:rowOff>
    </xdr:from>
    <xdr:to>
      <xdr:col>1</xdr:col>
      <xdr:colOff>5591175</xdr:colOff>
      <xdr:row>5</xdr:row>
      <xdr:rowOff>3057525</xdr:rowOff>
    </xdr:to>
    <xdr:pic>
      <xdr:nvPicPr>
        <xdr:cNvPr id="29716" name="Picture 5" descr="C:\Users\SUREPC~1\AppData\Local\Temp\SNAGHTML9a31363.PNG"/>
        <xdr:cNvPicPr>
          <a:picLocks noChangeAspect="1" noChangeArrowheads="1"/>
        </xdr:cNvPicPr>
      </xdr:nvPicPr>
      <xdr:blipFill>
        <a:blip xmlns:r="http://schemas.openxmlformats.org/officeDocument/2006/relationships" r:embed="rId5" cstate="print"/>
        <a:srcRect/>
        <a:stretch>
          <a:fillRect/>
        </a:stretch>
      </xdr:blipFill>
      <xdr:spPr bwMode="auto">
        <a:xfrm>
          <a:off x="457200" y="4457700"/>
          <a:ext cx="5362575" cy="16764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twoCellAnchor editAs="oneCell">
    <xdr:from>
      <xdr:col>1</xdr:col>
      <xdr:colOff>1743075</xdr:colOff>
      <xdr:row>5</xdr:row>
      <xdr:rowOff>76200</xdr:rowOff>
    </xdr:from>
    <xdr:to>
      <xdr:col>1</xdr:col>
      <xdr:colOff>2933700</xdr:colOff>
      <xdr:row>7</xdr:row>
      <xdr:rowOff>104775</xdr:rowOff>
    </xdr:to>
    <xdr:pic>
      <xdr:nvPicPr>
        <xdr:cNvPr id="40964" name="Picture 1"/>
        <xdr:cNvPicPr>
          <a:picLocks noChangeAspect="1"/>
        </xdr:cNvPicPr>
      </xdr:nvPicPr>
      <xdr:blipFill>
        <a:blip xmlns:r="http://schemas.openxmlformats.org/officeDocument/2006/relationships" r:embed="rId1" cstate="print"/>
        <a:srcRect/>
        <a:stretch>
          <a:fillRect/>
        </a:stretch>
      </xdr:blipFill>
      <xdr:spPr bwMode="auto">
        <a:xfrm>
          <a:off x="1924050" y="933450"/>
          <a:ext cx="1190625" cy="9906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7</xdr:col>
      <xdr:colOff>447766</xdr:colOff>
      <xdr:row>29</xdr:row>
      <xdr:rowOff>38100</xdr:rowOff>
    </xdr:from>
    <xdr:ext cx="11826279" cy="11433715"/>
    <xdr:sp macro="" textlink="">
      <xdr:nvSpPr>
        <xdr:cNvPr id="3" name="Rectangle 2"/>
        <xdr:cNvSpPr/>
      </xdr:nvSpPr>
      <xdr:spPr>
        <a:xfrm>
          <a:off x="5181691" y="4733925"/>
          <a:ext cx="12064328" cy="11081175"/>
        </a:xfrm>
        <a:prstGeom prst="rect">
          <a:avLst/>
        </a:prstGeom>
        <a:noFill/>
      </xdr:spPr>
      <xdr:txBody>
        <a:bodyPr wrap="none" lIns="91440" tIns="45720" rIns="91440" bIns="45720">
          <a:spAutoFit/>
        </a:bodyPr>
        <a:lstStyle/>
        <a:p>
          <a:pPr algn="ctr"/>
          <a:r>
            <a:rPr lang="en-US" sz="5400" b="0" cap="none" spc="0">
              <a:ln w="18415" cmpd="sng">
                <a:solidFill>
                  <a:schemeClr val="accent1">
                    <a:lumMod val="40000"/>
                    <a:lumOff val="60000"/>
                  </a:schemeClr>
                </a:solidFill>
                <a:prstDash val="solid"/>
              </a:ln>
              <a:noFill/>
              <a:effectLst/>
            </a:rPr>
            <a:t>Unlicensed Copy              Unlicensed Copy</a:t>
          </a:r>
          <a:r>
            <a:rPr lang="en-US" sz="5400" b="0" cap="none" spc="0" baseline="0">
              <a:ln w="18415" cmpd="sng">
                <a:solidFill>
                  <a:schemeClr val="accent1">
                    <a:lumMod val="40000"/>
                    <a:lumOff val="60000"/>
                  </a:schemeClr>
                </a:solidFill>
                <a:prstDash val="solid"/>
              </a:ln>
              <a:noFill/>
              <a:effectLst/>
            </a:rPr>
            <a:t> </a:t>
          </a:r>
        </a:p>
        <a:p>
          <a:pPr algn="ctr"/>
          <a:endParaRPr lang="en-US" sz="5400" b="0" cap="none" spc="0" baseline="0">
            <a:ln w="18415" cmpd="sng">
              <a:solidFill>
                <a:schemeClr val="accent1">
                  <a:lumMod val="40000"/>
                  <a:lumOff val="60000"/>
                </a:schemeClr>
              </a:solidFill>
              <a:prstDash val="solid"/>
            </a:ln>
            <a:noFill/>
            <a:effectLst/>
          </a:endParaRPr>
        </a:p>
        <a:p>
          <a:pPr algn="ctr"/>
          <a:r>
            <a:rPr lang="en-US" sz="5400" b="0" cap="none" spc="0" baseline="0">
              <a:ln w="18415" cmpd="sng">
                <a:solidFill>
                  <a:schemeClr val="accent1">
                    <a:lumMod val="40000"/>
                    <a:lumOff val="60000"/>
                  </a:schemeClr>
                </a:solidFill>
                <a:prstDash val="solid"/>
              </a:ln>
              <a:noFill/>
              <a:effectLst/>
            </a:rPr>
            <a:t>Demo Use Only               Demo Use Only </a:t>
          </a:r>
        </a:p>
        <a:p>
          <a:endParaRPr lang="en-US" sz="5400" b="1" cap="none" spc="0">
            <a:ln w="12700">
              <a:solidFill>
                <a:schemeClr val="tx2">
                  <a:lumMod val="20000"/>
                  <a:lumOff val="80000"/>
                </a:schemeClr>
              </a:solidFill>
              <a:prstDash val="solid"/>
            </a:ln>
            <a:noFill/>
            <a:effectLst>
              <a:outerShdw blurRad="41275" dist="20320" dir="1800000" algn="tl" rotWithShape="0">
                <a:srgbClr val="000000">
                  <a:alpha val="40000"/>
                </a:srgbClr>
              </a:outerShdw>
            </a:effectLst>
            <a:latin typeface="+mn-lt"/>
            <a:ea typeface="+mn-ea"/>
            <a:cs typeface="+mn-cs"/>
          </a:endParaRPr>
        </a:p>
        <a:p>
          <a:r>
            <a:rPr lang="en-US" sz="5400" b="1" cap="none" spc="0">
              <a:ln w="12700">
                <a:solidFill>
                  <a:schemeClr val="tx2">
                    <a:lumMod val="20000"/>
                    <a:lumOff val="80000"/>
                  </a:schemeClr>
                </a:solidFill>
                <a:prstDash val="solid"/>
              </a:ln>
              <a:noFill/>
              <a:effectLst>
                <a:outerShdw blurRad="41275" dist="20320" dir="1800000" algn="tl" rotWithShape="0">
                  <a:srgbClr val="000000">
                    <a:alpha val="40000"/>
                  </a:srgbClr>
                </a:outerShdw>
              </a:effectLst>
              <a:latin typeface="+mn-lt"/>
              <a:ea typeface="+mn-ea"/>
              <a:cs typeface="+mn-cs"/>
            </a:rPr>
            <a:t>Unlicensed Copy              Unlicensed Copy</a:t>
          </a:r>
          <a:r>
            <a:rPr lang="en-US" sz="5400" b="1" cap="none" spc="0" baseline="0">
              <a:ln w="12700">
                <a:solidFill>
                  <a:schemeClr val="tx2">
                    <a:lumMod val="20000"/>
                    <a:lumOff val="80000"/>
                  </a:schemeClr>
                </a:solidFill>
                <a:prstDash val="solid"/>
              </a:ln>
              <a:noFill/>
              <a:effectLst>
                <a:outerShdw blurRad="41275" dist="20320" dir="1800000" algn="tl" rotWithShape="0">
                  <a:srgbClr val="000000">
                    <a:alpha val="40000"/>
                  </a:srgbClr>
                </a:outerShdw>
              </a:effectLst>
              <a:latin typeface="+mn-lt"/>
              <a:ea typeface="+mn-ea"/>
              <a:cs typeface="+mn-cs"/>
            </a:rPr>
            <a:t> </a:t>
          </a:r>
          <a:endParaRPr lang="en-US" sz="5400" b="1" cap="none" spc="0">
            <a:ln w="12700">
              <a:solidFill>
                <a:schemeClr val="tx2">
                  <a:lumMod val="20000"/>
                  <a:lumOff val="80000"/>
                </a:schemeClr>
              </a:solidFill>
              <a:prstDash val="solid"/>
            </a:ln>
            <a:noFill/>
            <a:effectLst>
              <a:outerShdw blurRad="41275" dist="20320" dir="1800000" algn="tl" rotWithShape="0">
                <a:srgbClr val="000000">
                  <a:alpha val="40000"/>
                </a:srgbClr>
              </a:outerShdw>
            </a:effectLst>
          </a:endParaRPr>
        </a:p>
        <a:p>
          <a:endParaRPr lang="en-US" sz="5400" b="1" cap="none" spc="0" baseline="0">
            <a:ln w="12700">
              <a:solidFill>
                <a:schemeClr val="tx2">
                  <a:lumMod val="20000"/>
                  <a:lumOff val="80000"/>
                </a:schemeClr>
              </a:solidFill>
              <a:prstDash val="solid"/>
            </a:ln>
            <a:noFill/>
            <a:effectLst>
              <a:outerShdw blurRad="41275" dist="20320" dir="1800000" algn="tl" rotWithShape="0">
                <a:srgbClr val="000000">
                  <a:alpha val="40000"/>
                </a:srgbClr>
              </a:outerShdw>
            </a:effectLst>
            <a:latin typeface="+mn-lt"/>
            <a:ea typeface="+mn-ea"/>
            <a:cs typeface="+mn-cs"/>
          </a:endParaRPr>
        </a:p>
        <a:p>
          <a:r>
            <a:rPr lang="en-US" sz="5400" b="1" cap="none" spc="0" baseline="0">
              <a:ln w="12700">
                <a:solidFill>
                  <a:schemeClr val="tx2">
                    <a:lumMod val="20000"/>
                    <a:lumOff val="80000"/>
                  </a:schemeClr>
                </a:solidFill>
                <a:prstDash val="solid"/>
              </a:ln>
              <a:noFill/>
              <a:effectLst>
                <a:outerShdw blurRad="41275" dist="20320" dir="1800000" algn="tl" rotWithShape="0">
                  <a:srgbClr val="000000">
                    <a:alpha val="40000"/>
                  </a:srgbClr>
                </a:outerShdw>
              </a:effectLst>
              <a:latin typeface="+mn-lt"/>
              <a:ea typeface="+mn-ea"/>
              <a:cs typeface="+mn-cs"/>
            </a:rPr>
            <a:t>Demo Use Only    </a:t>
          </a:r>
        </a:p>
        <a:p>
          <a:r>
            <a:rPr lang="en-US" sz="5400" b="1" cap="none" spc="0" baseline="0">
              <a:ln w="12700">
                <a:solidFill>
                  <a:schemeClr val="tx2">
                    <a:lumMod val="20000"/>
                    <a:lumOff val="80000"/>
                  </a:schemeClr>
                </a:solidFill>
                <a:prstDash val="solid"/>
              </a:ln>
              <a:noFill/>
              <a:effectLst>
                <a:outerShdw blurRad="41275" dist="20320" dir="1800000" algn="tl" rotWithShape="0">
                  <a:srgbClr val="000000">
                    <a:alpha val="40000"/>
                  </a:srgbClr>
                </a:outerShdw>
              </a:effectLst>
              <a:latin typeface="+mn-lt"/>
              <a:ea typeface="+mn-ea"/>
              <a:cs typeface="+mn-cs"/>
            </a:rPr>
            <a:t>  Demo Use Only </a:t>
          </a:r>
          <a:endParaRPr lang="en-US" sz="5400" b="1" cap="none" spc="0">
            <a:ln w="12700">
              <a:solidFill>
                <a:schemeClr val="tx2">
                  <a:lumMod val="20000"/>
                  <a:lumOff val="80000"/>
                </a:schemeClr>
              </a:solidFill>
              <a:prstDash val="solid"/>
            </a:ln>
            <a:noFill/>
            <a:effectLst>
              <a:outerShdw blurRad="41275" dist="20320" dir="1800000" algn="tl" rotWithShape="0">
                <a:srgbClr val="000000">
                  <a:alpha val="40000"/>
                </a:srgbClr>
              </a:outerShdw>
            </a:effectLst>
          </a:endParaRPr>
        </a:p>
        <a:p>
          <a:r>
            <a:rPr lang="en-US" sz="5400" b="1" cap="none" spc="0">
              <a:ln w="12700">
                <a:solidFill>
                  <a:schemeClr val="tx2">
                    <a:lumMod val="20000"/>
                    <a:lumOff val="80000"/>
                  </a:schemeClr>
                </a:solidFill>
                <a:prstDash val="solid"/>
              </a:ln>
              <a:noFill/>
              <a:effectLst>
                <a:outerShdw blurRad="41275" dist="20320" dir="1800000" algn="tl" rotWithShape="0">
                  <a:srgbClr val="000000">
                    <a:alpha val="40000"/>
                  </a:srgbClr>
                </a:outerShdw>
              </a:effectLst>
              <a:latin typeface="+mn-lt"/>
              <a:ea typeface="+mn-ea"/>
              <a:cs typeface="+mn-cs"/>
            </a:rPr>
            <a:t>Unlicensed Copy              Unlicensed Copy</a:t>
          </a:r>
          <a:r>
            <a:rPr lang="en-US" sz="5400" b="1" cap="none" spc="0" baseline="0">
              <a:ln w="12700">
                <a:solidFill>
                  <a:schemeClr val="tx2">
                    <a:lumMod val="20000"/>
                    <a:lumOff val="80000"/>
                  </a:schemeClr>
                </a:solidFill>
                <a:prstDash val="solid"/>
              </a:ln>
              <a:noFill/>
              <a:effectLst>
                <a:outerShdw blurRad="41275" dist="20320" dir="1800000" algn="tl" rotWithShape="0">
                  <a:srgbClr val="000000">
                    <a:alpha val="40000"/>
                  </a:srgbClr>
                </a:outerShdw>
              </a:effectLst>
              <a:latin typeface="+mn-lt"/>
              <a:ea typeface="+mn-ea"/>
              <a:cs typeface="+mn-cs"/>
            </a:rPr>
            <a:t> </a:t>
          </a:r>
          <a:endParaRPr lang="en-US" sz="5400" b="1" cap="none" spc="0">
            <a:ln w="12700">
              <a:solidFill>
                <a:schemeClr val="tx2">
                  <a:lumMod val="20000"/>
                  <a:lumOff val="80000"/>
                </a:schemeClr>
              </a:solidFill>
              <a:prstDash val="solid"/>
            </a:ln>
            <a:noFill/>
            <a:effectLst>
              <a:outerShdw blurRad="41275" dist="20320" dir="1800000" algn="tl" rotWithShape="0">
                <a:srgbClr val="000000">
                  <a:alpha val="40000"/>
                </a:srgbClr>
              </a:outerShdw>
            </a:effectLst>
          </a:endParaRPr>
        </a:p>
        <a:p>
          <a:r>
            <a:rPr lang="en-US" sz="5400" b="1" cap="none" spc="0" baseline="0">
              <a:ln w="12700">
                <a:solidFill>
                  <a:schemeClr val="tx2">
                    <a:lumMod val="20000"/>
                    <a:lumOff val="80000"/>
                  </a:schemeClr>
                </a:solidFill>
                <a:prstDash val="solid"/>
              </a:ln>
              <a:noFill/>
              <a:effectLst>
                <a:outerShdw blurRad="41275" dist="20320" dir="1800000" algn="tl" rotWithShape="0">
                  <a:srgbClr val="000000">
                    <a:alpha val="40000"/>
                  </a:srgbClr>
                </a:outerShdw>
              </a:effectLst>
              <a:latin typeface="+mn-lt"/>
              <a:ea typeface="+mn-ea"/>
              <a:cs typeface="+mn-cs"/>
            </a:rPr>
            <a:t>Demo Use Only               Demo Use Only </a:t>
          </a:r>
          <a:endParaRPr lang="en-US" sz="5400" b="1" cap="none" spc="0">
            <a:ln w="12700">
              <a:solidFill>
                <a:schemeClr val="tx2">
                  <a:lumMod val="20000"/>
                  <a:lumOff val="80000"/>
                </a:schemeClr>
              </a:solidFill>
              <a:prstDash val="solid"/>
            </a:ln>
            <a:noFill/>
            <a:effectLst>
              <a:outerShdw blurRad="41275" dist="20320" dir="1800000" algn="tl" rotWithShape="0">
                <a:srgbClr val="000000">
                  <a:alpha val="40000"/>
                </a:srgbClr>
              </a:outerShdw>
            </a:effectLst>
          </a:endParaRPr>
        </a:p>
        <a:p>
          <a:r>
            <a:rPr lang="en-US" sz="5400" b="1" cap="none" spc="0">
              <a:ln w="12700">
                <a:solidFill>
                  <a:schemeClr val="tx2">
                    <a:lumMod val="20000"/>
                    <a:lumOff val="80000"/>
                  </a:schemeClr>
                </a:solidFill>
                <a:prstDash val="solid"/>
              </a:ln>
              <a:noFill/>
              <a:effectLst>
                <a:outerShdw blurRad="41275" dist="20320" dir="1800000" algn="tl" rotWithShape="0">
                  <a:srgbClr val="000000">
                    <a:alpha val="40000"/>
                  </a:srgbClr>
                </a:outerShdw>
              </a:effectLst>
              <a:latin typeface="+mn-lt"/>
              <a:ea typeface="+mn-ea"/>
              <a:cs typeface="+mn-cs"/>
            </a:rPr>
            <a:t>Unlicensed Copy              Unlicensed Copy</a:t>
          </a:r>
          <a:r>
            <a:rPr lang="en-US" sz="5400" b="1" cap="none" spc="0" baseline="0">
              <a:ln w="12700">
                <a:solidFill>
                  <a:schemeClr val="tx2">
                    <a:lumMod val="20000"/>
                    <a:lumOff val="80000"/>
                  </a:schemeClr>
                </a:solidFill>
                <a:prstDash val="solid"/>
              </a:ln>
              <a:noFill/>
              <a:effectLst>
                <a:outerShdw blurRad="41275" dist="20320" dir="1800000" algn="tl" rotWithShape="0">
                  <a:srgbClr val="000000">
                    <a:alpha val="40000"/>
                  </a:srgbClr>
                </a:outerShdw>
              </a:effectLst>
              <a:latin typeface="+mn-lt"/>
              <a:ea typeface="+mn-ea"/>
              <a:cs typeface="+mn-cs"/>
            </a:rPr>
            <a:t> </a:t>
          </a:r>
          <a:endParaRPr lang="en-US" sz="5400" b="1" cap="none" spc="0">
            <a:ln w="12700">
              <a:solidFill>
                <a:schemeClr val="tx2">
                  <a:lumMod val="20000"/>
                  <a:lumOff val="80000"/>
                </a:schemeClr>
              </a:solidFill>
              <a:prstDash val="solid"/>
            </a:ln>
            <a:noFill/>
            <a:effectLst>
              <a:outerShdw blurRad="41275" dist="20320" dir="1800000" algn="tl" rotWithShape="0">
                <a:srgbClr val="000000">
                  <a:alpha val="40000"/>
                </a:srgbClr>
              </a:outerShdw>
            </a:effectLst>
          </a:endParaRPr>
        </a:p>
        <a:p>
          <a:r>
            <a:rPr lang="en-US" sz="5400" b="1" cap="none" spc="0" baseline="0">
              <a:ln w="12700">
                <a:solidFill>
                  <a:schemeClr val="tx2">
                    <a:lumMod val="20000"/>
                    <a:lumOff val="80000"/>
                  </a:schemeClr>
                </a:solidFill>
                <a:prstDash val="solid"/>
              </a:ln>
              <a:noFill/>
              <a:effectLst>
                <a:outerShdw blurRad="41275" dist="20320" dir="1800000" algn="tl" rotWithShape="0">
                  <a:srgbClr val="000000">
                    <a:alpha val="40000"/>
                  </a:srgbClr>
                </a:outerShdw>
              </a:effectLst>
              <a:latin typeface="+mn-lt"/>
              <a:ea typeface="+mn-ea"/>
              <a:cs typeface="+mn-cs"/>
            </a:rPr>
            <a:t>Demo Use Only               Demo Use Only </a:t>
          </a:r>
          <a:endParaRPr lang="en-US" sz="5400" b="1" cap="none" spc="0">
            <a:ln w="12700">
              <a:solidFill>
                <a:schemeClr val="tx2">
                  <a:lumMod val="20000"/>
                  <a:lumOff val="80000"/>
                </a:schemeClr>
              </a:solidFill>
              <a:prstDash val="solid"/>
            </a:ln>
            <a:noFill/>
            <a:effectLst>
              <a:outerShdw blurRad="41275" dist="20320" dir="1800000" algn="tl" rotWithShape="0">
                <a:srgbClr val="000000">
                  <a:alpha val="40000"/>
                </a:srgbClr>
              </a:outerShdw>
            </a:effectLst>
          </a:endParaRPr>
        </a:p>
        <a:p>
          <a:pPr algn="ctr"/>
          <a:endParaRPr lang="en-US" sz="5400" b="0" cap="none" spc="0">
            <a:ln w="18415" cmpd="sng">
              <a:solidFill>
                <a:schemeClr val="accent1">
                  <a:lumMod val="40000"/>
                  <a:lumOff val="60000"/>
                </a:schemeClr>
              </a:solidFill>
              <a:prstDash val="solid"/>
            </a:ln>
            <a:noFill/>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57150</xdr:colOff>
      <xdr:row>3</xdr:row>
      <xdr:rowOff>552450</xdr:rowOff>
    </xdr:from>
    <xdr:to>
      <xdr:col>3</xdr:col>
      <xdr:colOff>142875</xdr:colOff>
      <xdr:row>3</xdr:row>
      <xdr:rowOff>876300</xdr:rowOff>
    </xdr:to>
    <xdr:pic>
      <xdr:nvPicPr>
        <xdr:cNvPr id="22577" name="Picture 1" descr="C:\DOCUME~1\Sue\LOCALS~1\Temp\msohtml1\01\clip_image001.gif"/>
        <xdr:cNvPicPr>
          <a:picLocks noChangeAspect="1" noChangeArrowheads="1"/>
        </xdr:cNvPicPr>
      </xdr:nvPicPr>
      <xdr:blipFill>
        <a:blip xmlns:r="http://schemas.openxmlformats.org/officeDocument/2006/relationships" r:embed="rId1" cstate="print"/>
        <a:srcRect/>
        <a:stretch>
          <a:fillRect/>
        </a:stretch>
      </xdr:blipFill>
      <xdr:spPr bwMode="auto">
        <a:xfrm>
          <a:off x="962025" y="1628775"/>
          <a:ext cx="3590925" cy="323850"/>
        </a:xfrm>
        <a:prstGeom prst="rect">
          <a:avLst/>
        </a:prstGeom>
        <a:solidFill>
          <a:srgbClr val="4F81BD"/>
        </a:solidFill>
        <a:ln w="9525">
          <a:noFill/>
          <a:miter lim="800000"/>
          <a:headEnd/>
          <a:tailEnd/>
        </a:ln>
      </xdr:spPr>
    </xdr:pic>
    <xdr:clientData/>
  </xdr:twoCellAnchor>
  <xdr:twoCellAnchor editAs="oneCell">
    <xdr:from>
      <xdr:col>2</xdr:col>
      <xdr:colOff>57150</xdr:colOff>
      <xdr:row>5</xdr:row>
      <xdr:rowOff>533400</xdr:rowOff>
    </xdr:from>
    <xdr:to>
      <xdr:col>3</xdr:col>
      <xdr:colOff>1609725</xdr:colOff>
      <xdr:row>5</xdr:row>
      <xdr:rowOff>819150</xdr:rowOff>
    </xdr:to>
    <xdr:pic>
      <xdr:nvPicPr>
        <xdr:cNvPr id="22578" name="Picture 2"/>
        <xdr:cNvPicPr>
          <a:picLocks noChangeAspect="1"/>
        </xdr:cNvPicPr>
      </xdr:nvPicPr>
      <xdr:blipFill>
        <a:blip xmlns:r="http://schemas.openxmlformats.org/officeDocument/2006/relationships" r:embed="rId2" cstate="print"/>
        <a:srcRect/>
        <a:stretch>
          <a:fillRect/>
        </a:stretch>
      </xdr:blipFill>
      <xdr:spPr bwMode="auto">
        <a:xfrm>
          <a:off x="962025" y="5162550"/>
          <a:ext cx="5057775" cy="285750"/>
        </a:xfrm>
        <a:prstGeom prst="rect">
          <a:avLst/>
        </a:prstGeom>
        <a:noFill/>
        <a:ln w="9525">
          <a:noFill/>
          <a:miter lim="800000"/>
          <a:headEnd/>
          <a:tailEnd/>
        </a:ln>
      </xdr:spPr>
    </xdr:pic>
    <xdr:clientData/>
  </xdr:twoCellAnchor>
  <xdr:twoCellAnchor editAs="oneCell">
    <xdr:from>
      <xdr:col>1</xdr:col>
      <xdr:colOff>209550</xdr:colOff>
      <xdr:row>14</xdr:row>
      <xdr:rowOff>66675</xdr:rowOff>
    </xdr:from>
    <xdr:to>
      <xdr:col>3</xdr:col>
      <xdr:colOff>1028700</xdr:colOff>
      <xdr:row>15</xdr:row>
      <xdr:rowOff>3390900</xdr:rowOff>
    </xdr:to>
    <xdr:pic>
      <xdr:nvPicPr>
        <xdr:cNvPr id="22579"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381000" y="13620750"/>
          <a:ext cx="5057775" cy="3400425"/>
        </a:xfrm>
        <a:prstGeom prst="rect">
          <a:avLst/>
        </a:prstGeom>
        <a:noFill/>
        <a:ln w="1">
          <a:noFill/>
          <a:miter lim="800000"/>
          <a:headEnd/>
          <a:tailEnd/>
        </a:ln>
      </xdr:spPr>
    </xdr:pic>
    <xdr:clientData/>
  </xdr:twoCellAnchor>
  <xdr:twoCellAnchor editAs="oneCell">
    <xdr:from>
      <xdr:col>1</xdr:col>
      <xdr:colOff>219075</xdr:colOff>
      <xdr:row>17</xdr:row>
      <xdr:rowOff>19050</xdr:rowOff>
    </xdr:from>
    <xdr:to>
      <xdr:col>3</xdr:col>
      <xdr:colOff>1962150</xdr:colOff>
      <xdr:row>17</xdr:row>
      <xdr:rowOff>2676525</xdr:rowOff>
    </xdr:to>
    <xdr:pic>
      <xdr:nvPicPr>
        <xdr:cNvPr id="22580"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90525" y="17306925"/>
          <a:ext cx="5981700" cy="2657475"/>
        </a:xfrm>
        <a:prstGeom prst="rect">
          <a:avLst/>
        </a:prstGeom>
        <a:noFill/>
        <a:ln w="1">
          <a:noFill/>
          <a:miter lim="800000"/>
          <a:headEnd/>
          <a:tailEnd/>
        </a:ln>
      </xdr:spPr>
    </xdr:pic>
    <xdr:clientData/>
  </xdr:twoCellAnchor>
  <xdr:twoCellAnchor editAs="oneCell">
    <xdr:from>
      <xdr:col>2</xdr:col>
      <xdr:colOff>38100</xdr:colOff>
      <xdr:row>20</xdr:row>
      <xdr:rowOff>190500</xdr:rowOff>
    </xdr:from>
    <xdr:to>
      <xdr:col>3</xdr:col>
      <xdr:colOff>266700</xdr:colOff>
      <xdr:row>22</xdr:row>
      <xdr:rowOff>38100</xdr:rowOff>
    </xdr:to>
    <xdr:pic>
      <xdr:nvPicPr>
        <xdr:cNvPr id="22581" name="Picture 13" descr="C:\Users\SUREPC~1\AppData\Local\Temp\SNAGHTML53d55d92.PNG"/>
        <xdr:cNvPicPr>
          <a:picLocks noChangeAspect="1" noChangeArrowheads="1"/>
        </xdr:cNvPicPr>
      </xdr:nvPicPr>
      <xdr:blipFill>
        <a:blip xmlns:r="http://schemas.openxmlformats.org/officeDocument/2006/relationships" r:embed="rId5" cstate="print"/>
        <a:srcRect/>
        <a:stretch>
          <a:fillRect/>
        </a:stretch>
      </xdr:blipFill>
      <xdr:spPr bwMode="auto">
        <a:xfrm>
          <a:off x="942975" y="20774025"/>
          <a:ext cx="3733800" cy="1438275"/>
        </a:xfrm>
        <a:prstGeom prst="rect">
          <a:avLst/>
        </a:prstGeom>
        <a:noFill/>
        <a:ln w="9525">
          <a:noFill/>
          <a:miter lim="800000"/>
          <a:headEnd/>
          <a:tailEnd/>
        </a:ln>
      </xdr:spPr>
    </xdr:pic>
    <xdr:clientData/>
  </xdr:twoCellAnchor>
  <xdr:twoCellAnchor editAs="oneCell">
    <xdr:from>
      <xdr:col>2</xdr:col>
      <xdr:colOff>19050</xdr:colOff>
      <xdr:row>22</xdr:row>
      <xdr:rowOff>9525</xdr:rowOff>
    </xdr:from>
    <xdr:to>
      <xdr:col>3</xdr:col>
      <xdr:colOff>1752600</xdr:colOff>
      <xdr:row>22</xdr:row>
      <xdr:rowOff>2590800</xdr:rowOff>
    </xdr:to>
    <xdr:pic>
      <xdr:nvPicPr>
        <xdr:cNvPr id="22582" name="Picture 15" descr="C:\Users\SUREPC~1\AppData\Local\Temp\SNAGHTML53dc0f25.PNG"/>
        <xdr:cNvPicPr>
          <a:picLocks noChangeAspect="1" noChangeArrowheads="1"/>
        </xdr:cNvPicPr>
      </xdr:nvPicPr>
      <xdr:blipFill>
        <a:blip xmlns:r="http://schemas.openxmlformats.org/officeDocument/2006/relationships" r:embed="rId6" cstate="print"/>
        <a:srcRect/>
        <a:stretch>
          <a:fillRect/>
        </a:stretch>
      </xdr:blipFill>
      <xdr:spPr bwMode="auto">
        <a:xfrm>
          <a:off x="923925" y="22183725"/>
          <a:ext cx="5238750" cy="2581275"/>
        </a:xfrm>
        <a:prstGeom prst="rect">
          <a:avLst/>
        </a:prstGeom>
        <a:noFill/>
        <a:ln w="9525">
          <a:noFill/>
          <a:miter lim="800000"/>
          <a:headEnd/>
          <a:tailEnd/>
        </a:ln>
      </xdr:spPr>
    </xdr:pic>
    <xdr:clientData/>
  </xdr:twoCellAnchor>
  <xdr:twoCellAnchor editAs="oneCell">
    <xdr:from>
      <xdr:col>2</xdr:col>
      <xdr:colOff>0</xdr:colOff>
      <xdr:row>23</xdr:row>
      <xdr:rowOff>76200</xdr:rowOff>
    </xdr:from>
    <xdr:to>
      <xdr:col>3</xdr:col>
      <xdr:colOff>2076450</xdr:colOff>
      <xdr:row>25</xdr:row>
      <xdr:rowOff>104775</xdr:rowOff>
    </xdr:to>
    <xdr:pic>
      <xdr:nvPicPr>
        <xdr:cNvPr id="22583" name="Picture 16" descr="C:\Users\SUREPC~1\AppData\Local\Temp\SNAGHTML53defbd4.PNG"/>
        <xdr:cNvPicPr>
          <a:picLocks noChangeAspect="1" noChangeArrowheads="1"/>
        </xdr:cNvPicPr>
      </xdr:nvPicPr>
      <xdr:blipFill>
        <a:blip xmlns:r="http://schemas.openxmlformats.org/officeDocument/2006/relationships" r:embed="rId7" cstate="print"/>
        <a:srcRect/>
        <a:stretch>
          <a:fillRect/>
        </a:stretch>
      </xdr:blipFill>
      <xdr:spPr bwMode="auto">
        <a:xfrm>
          <a:off x="904875" y="24936450"/>
          <a:ext cx="5581650" cy="2857500"/>
        </a:xfrm>
        <a:prstGeom prst="rect">
          <a:avLst/>
        </a:prstGeom>
        <a:noFill/>
        <a:ln w="9525">
          <a:noFill/>
          <a:miter lim="800000"/>
          <a:headEnd/>
          <a:tailEnd/>
        </a:ln>
      </xdr:spPr>
    </xdr:pic>
    <xdr:clientData/>
  </xdr:twoCellAnchor>
  <xdr:twoCellAnchor editAs="oneCell">
    <xdr:from>
      <xdr:col>3</xdr:col>
      <xdr:colOff>971550</xdr:colOff>
      <xdr:row>3</xdr:row>
      <xdr:rowOff>514350</xdr:rowOff>
    </xdr:from>
    <xdr:to>
      <xdr:col>3</xdr:col>
      <xdr:colOff>4057650</xdr:colOff>
      <xdr:row>4</xdr:row>
      <xdr:rowOff>2390775</xdr:rowOff>
    </xdr:to>
    <xdr:pic>
      <xdr:nvPicPr>
        <xdr:cNvPr id="22584"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5381625" y="1590675"/>
          <a:ext cx="3086100" cy="2800350"/>
        </a:xfrm>
        <a:prstGeom prst="rect">
          <a:avLst/>
        </a:prstGeom>
        <a:noFill/>
        <a:ln w="1">
          <a:noFill/>
          <a:miter lim="800000"/>
          <a:headEnd/>
          <a:tailEnd/>
        </a:ln>
      </xdr:spPr>
    </xdr:pic>
    <xdr:clientData/>
  </xdr:twoCellAnchor>
  <xdr:twoCellAnchor>
    <xdr:from>
      <xdr:col>1</xdr:col>
      <xdr:colOff>476250</xdr:colOff>
      <xdr:row>13</xdr:row>
      <xdr:rowOff>38100</xdr:rowOff>
    </xdr:from>
    <xdr:to>
      <xdr:col>2</xdr:col>
      <xdr:colOff>2438400</xdr:colOff>
      <xdr:row>13</xdr:row>
      <xdr:rowOff>2867025</xdr:rowOff>
    </xdr:to>
    <xdr:grpSp>
      <xdr:nvGrpSpPr>
        <xdr:cNvPr id="22585" name="Group 25"/>
        <xdr:cNvGrpSpPr>
          <a:grpSpLocks noChangeAspect="1"/>
        </xdr:cNvGrpSpPr>
      </xdr:nvGrpSpPr>
      <xdr:grpSpPr bwMode="auto">
        <a:xfrm>
          <a:off x="647700" y="10563225"/>
          <a:ext cx="2695575" cy="2828925"/>
          <a:chOff x="-8362950" y="811420"/>
          <a:chExt cx="3515435" cy="2652905"/>
        </a:xfrm>
      </xdr:grpSpPr>
      <xdr:pic>
        <xdr:nvPicPr>
          <xdr:cNvPr id="22590" name="Picture 4"/>
          <xdr:cNvPicPr>
            <a:picLocks noChangeAspect="1" noChangeArrowheads="1"/>
          </xdr:cNvPicPr>
        </xdr:nvPicPr>
        <xdr:blipFill>
          <a:blip xmlns:r="http://schemas.openxmlformats.org/officeDocument/2006/relationships" r:embed="rId9" cstate="print"/>
          <a:srcRect/>
          <a:stretch>
            <a:fillRect/>
          </a:stretch>
        </xdr:blipFill>
        <xdr:spPr bwMode="auto">
          <a:xfrm>
            <a:off x="-8000999" y="846690"/>
            <a:ext cx="3153484" cy="2617635"/>
          </a:xfrm>
          <a:prstGeom prst="rect">
            <a:avLst/>
          </a:prstGeom>
          <a:noFill/>
          <a:ln w="1">
            <a:noFill/>
            <a:miter lim="800000"/>
            <a:headEnd/>
            <a:tailEnd/>
          </a:ln>
        </xdr:spPr>
      </xdr:pic>
      <xdr:sp macro="" textlink="">
        <xdr:nvSpPr>
          <xdr:cNvPr id="22591" name="Oval 27"/>
          <xdr:cNvSpPr>
            <a:spLocks noChangeArrowheads="1"/>
          </xdr:cNvSpPr>
        </xdr:nvSpPr>
        <xdr:spPr bwMode="auto">
          <a:xfrm>
            <a:off x="-8058150" y="811420"/>
            <a:ext cx="466725" cy="390525"/>
          </a:xfrm>
          <a:prstGeom prst="ellipse">
            <a:avLst/>
          </a:prstGeom>
          <a:noFill/>
          <a:ln w="25400" algn="ctr">
            <a:solidFill>
              <a:srgbClr val="C0504D"/>
            </a:solidFill>
            <a:round/>
            <a:headEnd/>
            <a:tailEnd/>
          </a:ln>
        </xdr:spPr>
      </xdr:sp>
      <xdr:cxnSp macro="">
        <xdr:nvCxnSpPr>
          <xdr:cNvPr id="22592" name="Straight Arrow Connector 28"/>
          <xdr:cNvCxnSpPr>
            <a:cxnSpLocks noChangeShapeType="1"/>
          </xdr:cNvCxnSpPr>
        </xdr:nvCxnSpPr>
        <xdr:spPr bwMode="auto">
          <a:xfrm flipV="1">
            <a:off x="-8362950" y="1089081"/>
            <a:ext cx="414338" cy="676275"/>
          </a:xfrm>
          <a:prstGeom prst="straightConnector1">
            <a:avLst/>
          </a:prstGeom>
          <a:noFill/>
          <a:ln w="28575" algn="ctr">
            <a:solidFill>
              <a:srgbClr val="C00000"/>
            </a:solidFill>
            <a:round/>
            <a:headEnd/>
            <a:tailEnd type="arrow" w="med" len="med"/>
          </a:ln>
        </xdr:spPr>
      </xdr:cxnSp>
    </xdr:grpSp>
    <xdr:clientData/>
  </xdr:twoCellAnchor>
  <xdr:twoCellAnchor editAs="oneCell">
    <xdr:from>
      <xdr:col>2</xdr:col>
      <xdr:colOff>0</xdr:colOff>
      <xdr:row>26</xdr:row>
      <xdr:rowOff>0</xdr:rowOff>
    </xdr:from>
    <xdr:to>
      <xdr:col>3</xdr:col>
      <xdr:colOff>2076450</xdr:colOff>
      <xdr:row>26</xdr:row>
      <xdr:rowOff>2857500</xdr:rowOff>
    </xdr:to>
    <xdr:pic>
      <xdr:nvPicPr>
        <xdr:cNvPr id="22586" name="Picture 30" descr="C:\Users\SUREPC~1\AppData\Local\Temp\SNAGHTML53defbd4.PNG"/>
        <xdr:cNvPicPr>
          <a:picLocks noChangeAspect="1" noChangeArrowheads="1"/>
        </xdr:cNvPicPr>
      </xdr:nvPicPr>
      <xdr:blipFill>
        <a:blip xmlns:r="http://schemas.openxmlformats.org/officeDocument/2006/relationships" r:embed="rId7" cstate="print"/>
        <a:srcRect/>
        <a:stretch>
          <a:fillRect/>
        </a:stretch>
      </xdr:blipFill>
      <xdr:spPr bwMode="auto">
        <a:xfrm>
          <a:off x="904875" y="27813000"/>
          <a:ext cx="5581650" cy="285750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3</xdr:col>
      <xdr:colOff>2076450</xdr:colOff>
      <xdr:row>28</xdr:row>
      <xdr:rowOff>114300</xdr:rowOff>
    </xdr:to>
    <xdr:pic>
      <xdr:nvPicPr>
        <xdr:cNvPr id="22587" name="Picture 31" descr="C:\Users\SUREPC~1\AppData\Local\Temp\SNAGHTML53e1460d.PNG"/>
        <xdr:cNvPicPr>
          <a:picLocks noChangeAspect="1" noChangeArrowheads="1"/>
        </xdr:cNvPicPr>
      </xdr:nvPicPr>
      <xdr:blipFill>
        <a:blip xmlns:r="http://schemas.openxmlformats.org/officeDocument/2006/relationships" r:embed="rId10" cstate="print"/>
        <a:srcRect/>
        <a:stretch>
          <a:fillRect/>
        </a:stretch>
      </xdr:blipFill>
      <xdr:spPr bwMode="auto">
        <a:xfrm>
          <a:off x="904875" y="27813000"/>
          <a:ext cx="5581650" cy="3238500"/>
        </a:xfrm>
        <a:prstGeom prst="rect">
          <a:avLst/>
        </a:prstGeom>
        <a:noFill/>
        <a:ln w="9525">
          <a:noFill/>
          <a:miter lim="800000"/>
          <a:headEnd/>
          <a:tailEnd/>
        </a:ln>
      </xdr:spPr>
    </xdr:pic>
    <xdr:clientData/>
  </xdr:twoCellAnchor>
  <xdr:twoCellAnchor editAs="oneCell">
    <xdr:from>
      <xdr:col>2</xdr:col>
      <xdr:colOff>3448050</xdr:colOff>
      <xdr:row>9</xdr:row>
      <xdr:rowOff>28575</xdr:rowOff>
    </xdr:from>
    <xdr:to>
      <xdr:col>3</xdr:col>
      <xdr:colOff>4114800</xdr:colOff>
      <xdr:row>9</xdr:row>
      <xdr:rowOff>1685925</xdr:rowOff>
    </xdr:to>
    <xdr:pic>
      <xdr:nvPicPr>
        <xdr:cNvPr id="22588" name="Picture 1"/>
        <xdr:cNvPicPr>
          <a:picLocks noChangeAspect="1"/>
        </xdr:cNvPicPr>
      </xdr:nvPicPr>
      <xdr:blipFill>
        <a:blip xmlns:r="http://schemas.openxmlformats.org/officeDocument/2006/relationships" r:embed="rId11" cstate="print"/>
        <a:srcRect/>
        <a:stretch>
          <a:fillRect/>
        </a:stretch>
      </xdr:blipFill>
      <xdr:spPr bwMode="auto">
        <a:xfrm>
          <a:off x="4352925" y="7724775"/>
          <a:ext cx="4171950" cy="1657350"/>
        </a:xfrm>
        <a:prstGeom prst="rect">
          <a:avLst/>
        </a:prstGeom>
        <a:noFill/>
        <a:ln w="9525">
          <a:noFill/>
          <a:miter lim="800000"/>
          <a:headEnd/>
          <a:tailEnd/>
        </a:ln>
      </xdr:spPr>
    </xdr:pic>
    <xdr:clientData/>
  </xdr:twoCellAnchor>
  <xdr:twoCellAnchor editAs="oneCell">
    <xdr:from>
      <xdr:col>2</xdr:col>
      <xdr:colOff>28575</xdr:colOff>
      <xdr:row>7</xdr:row>
      <xdr:rowOff>542925</xdr:rowOff>
    </xdr:from>
    <xdr:to>
      <xdr:col>3</xdr:col>
      <xdr:colOff>2733675</xdr:colOff>
      <xdr:row>8</xdr:row>
      <xdr:rowOff>19050</xdr:rowOff>
    </xdr:to>
    <xdr:pic>
      <xdr:nvPicPr>
        <xdr:cNvPr id="22589" name="Picture 5"/>
        <xdr:cNvPicPr>
          <a:picLocks noChangeAspect="1"/>
        </xdr:cNvPicPr>
      </xdr:nvPicPr>
      <xdr:blipFill>
        <a:blip xmlns:r="http://schemas.openxmlformats.org/officeDocument/2006/relationships" r:embed="rId12" cstate="print"/>
        <a:srcRect/>
        <a:stretch>
          <a:fillRect/>
        </a:stretch>
      </xdr:blipFill>
      <xdr:spPr bwMode="auto">
        <a:xfrm>
          <a:off x="933450" y="6753225"/>
          <a:ext cx="6210300" cy="2857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352425</xdr:colOff>
      <xdr:row>7</xdr:row>
      <xdr:rowOff>47625</xdr:rowOff>
    </xdr:from>
    <xdr:to>
      <xdr:col>1</xdr:col>
      <xdr:colOff>3848100</xdr:colOff>
      <xdr:row>7</xdr:row>
      <xdr:rowOff>1209675</xdr:rowOff>
    </xdr:to>
    <xdr:pic>
      <xdr:nvPicPr>
        <xdr:cNvPr id="33805" name="Picture 17" descr="blueCells"/>
        <xdr:cNvPicPr>
          <a:picLocks noChangeAspect="1" noChangeArrowheads="1"/>
        </xdr:cNvPicPr>
      </xdr:nvPicPr>
      <xdr:blipFill>
        <a:blip xmlns:r="http://schemas.openxmlformats.org/officeDocument/2006/relationships" r:embed="rId1" cstate="print"/>
        <a:srcRect/>
        <a:stretch>
          <a:fillRect/>
        </a:stretch>
      </xdr:blipFill>
      <xdr:spPr bwMode="auto">
        <a:xfrm>
          <a:off x="581025" y="4210050"/>
          <a:ext cx="3495675" cy="1162050"/>
        </a:xfrm>
        <a:prstGeom prst="rect">
          <a:avLst/>
        </a:prstGeom>
        <a:noFill/>
        <a:ln w="9525">
          <a:noFill/>
          <a:miter lim="800000"/>
          <a:headEnd/>
          <a:tailEnd/>
        </a:ln>
      </xdr:spPr>
    </xdr:pic>
    <xdr:clientData/>
  </xdr:twoCellAnchor>
  <xdr:twoCellAnchor editAs="oneCell">
    <xdr:from>
      <xdr:col>1</xdr:col>
      <xdr:colOff>485775</xdr:colOff>
      <xdr:row>9</xdr:row>
      <xdr:rowOff>28575</xdr:rowOff>
    </xdr:from>
    <xdr:to>
      <xdr:col>1</xdr:col>
      <xdr:colOff>2714625</xdr:colOff>
      <xdr:row>9</xdr:row>
      <xdr:rowOff>1466850</xdr:rowOff>
    </xdr:to>
    <xdr:pic>
      <xdr:nvPicPr>
        <xdr:cNvPr id="33806" name="Picture 18" descr="RedTriangle"/>
        <xdr:cNvPicPr>
          <a:picLocks noChangeAspect="1" noChangeArrowheads="1"/>
        </xdr:cNvPicPr>
      </xdr:nvPicPr>
      <xdr:blipFill>
        <a:blip xmlns:r="http://schemas.openxmlformats.org/officeDocument/2006/relationships" r:embed="rId2" cstate="print"/>
        <a:srcRect/>
        <a:stretch>
          <a:fillRect/>
        </a:stretch>
      </xdr:blipFill>
      <xdr:spPr bwMode="auto">
        <a:xfrm>
          <a:off x="714375" y="6000750"/>
          <a:ext cx="2228850" cy="1438275"/>
        </a:xfrm>
        <a:prstGeom prst="rect">
          <a:avLst/>
        </a:prstGeom>
        <a:noFill/>
        <a:ln w="9525">
          <a:noFill/>
          <a:miter lim="800000"/>
          <a:headEnd/>
          <a:tailEnd/>
        </a:ln>
      </xdr:spPr>
    </xdr:pic>
    <xdr:clientData/>
  </xdr:twoCellAnchor>
  <xdr:twoCellAnchor editAs="oneCell">
    <xdr:from>
      <xdr:col>1</xdr:col>
      <xdr:colOff>4486275</xdr:colOff>
      <xdr:row>12</xdr:row>
      <xdr:rowOff>76200</xdr:rowOff>
    </xdr:from>
    <xdr:to>
      <xdr:col>1</xdr:col>
      <xdr:colOff>4705350</xdr:colOff>
      <xdr:row>12</xdr:row>
      <xdr:rowOff>361950</xdr:rowOff>
    </xdr:to>
    <xdr:pic>
      <xdr:nvPicPr>
        <xdr:cNvPr id="33807" name="Picture 1"/>
        <xdr:cNvPicPr>
          <a:picLocks noChangeAspect="1"/>
        </xdr:cNvPicPr>
      </xdr:nvPicPr>
      <xdr:blipFill>
        <a:blip xmlns:r="http://schemas.openxmlformats.org/officeDocument/2006/relationships" r:embed="rId3" cstate="print"/>
        <a:srcRect/>
        <a:stretch>
          <a:fillRect/>
        </a:stretch>
      </xdr:blipFill>
      <xdr:spPr bwMode="auto">
        <a:xfrm>
          <a:off x="4714875" y="8582025"/>
          <a:ext cx="219075" cy="285750"/>
        </a:xfrm>
        <a:prstGeom prst="rect">
          <a:avLst/>
        </a:prstGeom>
        <a:noFill/>
        <a:ln w="9525">
          <a:noFill/>
          <a:miter lim="800000"/>
          <a:headEnd/>
          <a:tailEnd/>
        </a:ln>
      </xdr:spPr>
    </xdr:pic>
    <xdr:clientData/>
  </xdr:twoCellAnchor>
  <xdr:twoCellAnchor editAs="oneCell">
    <xdr:from>
      <xdr:col>1</xdr:col>
      <xdr:colOff>609600</xdr:colOff>
      <xdr:row>5</xdr:row>
      <xdr:rowOff>19050</xdr:rowOff>
    </xdr:from>
    <xdr:to>
      <xdr:col>1</xdr:col>
      <xdr:colOff>7200900</xdr:colOff>
      <xdr:row>5</xdr:row>
      <xdr:rowOff>285750</xdr:rowOff>
    </xdr:to>
    <xdr:pic>
      <xdr:nvPicPr>
        <xdr:cNvPr id="33808" name="Picture 5"/>
        <xdr:cNvPicPr>
          <a:picLocks noChangeAspect="1"/>
        </xdr:cNvPicPr>
      </xdr:nvPicPr>
      <xdr:blipFill>
        <a:blip xmlns:r="http://schemas.openxmlformats.org/officeDocument/2006/relationships" r:embed="rId4" cstate="print"/>
        <a:srcRect/>
        <a:stretch>
          <a:fillRect/>
        </a:stretch>
      </xdr:blipFill>
      <xdr:spPr bwMode="auto">
        <a:xfrm>
          <a:off x="838200" y="2743200"/>
          <a:ext cx="6591300" cy="2667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352425</xdr:colOff>
      <xdr:row>13</xdr:row>
      <xdr:rowOff>47625</xdr:rowOff>
    </xdr:from>
    <xdr:to>
      <xdr:col>1</xdr:col>
      <xdr:colOff>3848100</xdr:colOff>
      <xdr:row>13</xdr:row>
      <xdr:rowOff>1209675</xdr:rowOff>
    </xdr:to>
    <xdr:pic>
      <xdr:nvPicPr>
        <xdr:cNvPr id="4121" name="Picture 17" descr="blueCells"/>
        <xdr:cNvPicPr>
          <a:picLocks noChangeAspect="1" noChangeArrowheads="1"/>
        </xdr:cNvPicPr>
      </xdr:nvPicPr>
      <xdr:blipFill>
        <a:blip xmlns:r="http://schemas.openxmlformats.org/officeDocument/2006/relationships" r:embed="rId1" cstate="print"/>
        <a:srcRect/>
        <a:stretch>
          <a:fillRect/>
        </a:stretch>
      </xdr:blipFill>
      <xdr:spPr bwMode="auto">
        <a:xfrm>
          <a:off x="581025" y="9229725"/>
          <a:ext cx="3495675" cy="1162050"/>
        </a:xfrm>
        <a:prstGeom prst="rect">
          <a:avLst/>
        </a:prstGeom>
        <a:noFill/>
        <a:ln w="9525">
          <a:noFill/>
          <a:miter lim="800000"/>
          <a:headEnd/>
          <a:tailEnd/>
        </a:ln>
      </xdr:spPr>
    </xdr:pic>
    <xdr:clientData/>
  </xdr:twoCellAnchor>
  <xdr:twoCellAnchor editAs="oneCell">
    <xdr:from>
      <xdr:col>1</xdr:col>
      <xdr:colOff>485775</xdr:colOff>
      <xdr:row>15</xdr:row>
      <xdr:rowOff>28575</xdr:rowOff>
    </xdr:from>
    <xdr:to>
      <xdr:col>1</xdr:col>
      <xdr:colOff>2714625</xdr:colOff>
      <xdr:row>15</xdr:row>
      <xdr:rowOff>1466850</xdr:rowOff>
    </xdr:to>
    <xdr:pic>
      <xdr:nvPicPr>
        <xdr:cNvPr id="4122" name="Picture 18" descr="RedTriangle"/>
        <xdr:cNvPicPr>
          <a:picLocks noChangeAspect="1" noChangeArrowheads="1"/>
        </xdr:cNvPicPr>
      </xdr:nvPicPr>
      <xdr:blipFill>
        <a:blip xmlns:r="http://schemas.openxmlformats.org/officeDocument/2006/relationships" r:embed="rId2" cstate="print"/>
        <a:srcRect/>
        <a:stretch>
          <a:fillRect/>
        </a:stretch>
      </xdr:blipFill>
      <xdr:spPr bwMode="auto">
        <a:xfrm>
          <a:off x="714375" y="11020425"/>
          <a:ext cx="2228850" cy="1438275"/>
        </a:xfrm>
        <a:prstGeom prst="rect">
          <a:avLst/>
        </a:prstGeom>
        <a:noFill/>
        <a:ln w="9525">
          <a:noFill/>
          <a:miter lim="800000"/>
          <a:headEnd/>
          <a:tailEnd/>
        </a:ln>
      </xdr:spPr>
    </xdr:pic>
    <xdr:clientData/>
  </xdr:twoCellAnchor>
  <xdr:twoCellAnchor editAs="oneCell">
    <xdr:from>
      <xdr:col>1</xdr:col>
      <xdr:colOff>4448175</xdr:colOff>
      <xdr:row>18</xdr:row>
      <xdr:rowOff>114300</xdr:rowOff>
    </xdr:from>
    <xdr:to>
      <xdr:col>1</xdr:col>
      <xdr:colOff>4667250</xdr:colOff>
      <xdr:row>19</xdr:row>
      <xdr:rowOff>19050</xdr:rowOff>
    </xdr:to>
    <xdr:pic>
      <xdr:nvPicPr>
        <xdr:cNvPr id="4123" name="Picture 6"/>
        <xdr:cNvPicPr>
          <a:picLocks noChangeAspect="1"/>
        </xdr:cNvPicPr>
      </xdr:nvPicPr>
      <xdr:blipFill>
        <a:blip xmlns:r="http://schemas.openxmlformats.org/officeDocument/2006/relationships" r:embed="rId3" cstate="print"/>
        <a:srcRect/>
        <a:stretch>
          <a:fillRect/>
        </a:stretch>
      </xdr:blipFill>
      <xdr:spPr bwMode="auto">
        <a:xfrm>
          <a:off x="4676775" y="13944600"/>
          <a:ext cx="219075" cy="276225"/>
        </a:xfrm>
        <a:prstGeom prst="rect">
          <a:avLst/>
        </a:prstGeom>
        <a:noFill/>
        <a:ln w="9525">
          <a:noFill/>
          <a:miter lim="800000"/>
          <a:headEnd/>
          <a:tailEnd/>
        </a:ln>
      </xdr:spPr>
    </xdr:pic>
    <xdr:clientData/>
  </xdr:twoCellAnchor>
  <xdr:twoCellAnchor editAs="oneCell">
    <xdr:from>
      <xdr:col>1</xdr:col>
      <xdr:colOff>133350</xdr:colOff>
      <xdr:row>11</xdr:row>
      <xdr:rowOff>571500</xdr:rowOff>
    </xdr:from>
    <xdr:to>
      <xdr:col>1</xdr:col>
      <xdr:colOff>6724650</xdr:colOff>
      <xdr:row>11</xdr:row>
      <xdr:rowOff>838200</xdr:rowOff>
    </xdr:to>
    <xdr:pic>
      <xdr:nvPicPr>
        <xdr:cNvPr id="4124" name="Picture 7"/>
        <xdr:cNvPicPr>
          <a:picLocks noChangeAspect="1"/>
        </xdr:cNvPicPr>
      </xdr:nvPicPr>
      <xdr:blipFill>
        <a:blip xmlns:r="http://schemas.openxmlformats.org/officeDocument/2006/relationships" r:embed="rId4" cstate="print"/>
        <a:srcRect/>
        <a:stretch>
          <a:fillRect/>
        </a:stretch>
      </xdr:blipFill>
      <xdr:spPr bwMode="auto">
        <a:xfrm>
          <a:off x="361950" y="8105775"/>
          <a:ext cx="6591300" cy="266700"/>
        </a:xfrm>
        <a:prstGeom prst="rect">
          <a:avLst/>
        </a:prstGeom>
        <a:noFill/>
        <a:ln w="9525">
          <a:noFill/>
          <a:miter lim="800000"/>
          <a:headEnd/>
          <a:tailEnd/>
        </a:ln>
      </xdr:spPr>
    </xdr:pic>
    <xdr:clientData/>
  </xdr:twoCellAnchor>
  <xdr:twoCellAnchor editAs="oneCell">
    <xdr:from>
      <xdr:col>6</xdr:col>
      <xdr:colOff>0</xdr:colOff>
      <xdr:row>10</xdr:row>
      <xdr:rowOff>0</xdr:rowOff>
    </xdr:from>
    <xdr:to>
      <xdr:col>6</xdr:col>
      <xdr:colOff>304800</xdr:colOff>
      <xdr:row>10</xdr:row>
      <xdr:rowOff>304800</xdr:rowOff>
    </xdr:to>
    <xdr:sp macro="" textlink="">
      <xdr:nvSpPr>
        <xdr:cNvPr id="4125" name="AutoShape 2" descr="dhtmled0:Excel2007Ribbon.png"/>
        <xdr:cNvSpPr>
          <a:spLocks noChangeAspect="1" noChangeArrowheads="1"/>
        </xdr:cNvSpPr>
      </xdr:nvSpPr>
      <xdr:spPr bwMode="auto">
        <a:xfrm>
          <a:off x="11201400" y="6181725"/>
          <a:ext cx="304800" cy="304800"/>
        </a:xfrm>
        <a:prstGeom prst="rect">
          <a:avLst/>
        </a:prstGeom>
        <a:noFill/>
        <a:ln w="9525">
          <a:noFill/>
          <a:miter lim="800000"/>
          <a:headEnd/>
          <a:tailEnd/>
        </a:ln>
      </xdr:spPr>
    </xdr:sp>
    <xdr:clientData/>
  </xdr:twoCellAnchor>
  <xdr:twoCellAnchor editAs="oneCell">
    <xdr:from>
      <xdr:col>1</xdr:col>
      <xdr:colOff>0</xdr:colOff>
      <xdr:row>6</xdr:row>
      <xdr:rowOff>0</xdr:rowOff>
    </xdr:from>
    <xdr:to>
      <xdr:col>1</xdr:col>
      <xdr:colOff>5400675</xdr:colOff>
      <xdr:row>6</xdr:row>
      <xdr:rowOff>1181100</xdr:rowOff>
    </xdr:to>
    <xdr:pic>
      <xdr:nvPicPr>
        <xdr:cNvPr id="4126" name="Picture 10"/>
        <xdr:cNvPicPr>
          <a:picLocks noChangeAspect="1"/>
        </xdr:cNvPicPr>
      </xdr:nvPicPr>
      <xdr:blipFill>
        <a:blip xmlns:r="http://schemas.openxmlformats.org/officeDocument/2006/relationships" r:embed="rId5" cstate="print"/>
        <a:srcRect/>
        <a:stretch>
          <a:fillRect/>
        </a:stretch>
      </xdr:blipFill>
      <xdr:spPr bwMode="auto">
        <a:xfrm>
          <a:off x="228600" y="3133725"/>
          <a:ext cx="5400675" cy="1181100"/>
        </a:xfrm>
        <a:prstGeom prst="rect">
          <a:avLst/>
        </a:prstGeom>
        <a:noFill/>
        <a:ln w="9525">
          <a:noFill/>
          <a:miter lim="800000"/>
          <a:headEnd/>
          <a:tailEnd/>
        </a:ln>
      </xdr:spPr>
    </xdr:pic>
    <xdr:clientData/>
  </xdr:twoCellAnchor>
  <xdr:twoCellAnchor editAs="oneCell">
    <xdr:from>
      <xdr:col>1</xdr:col>
      <xdr:colOff>0</xdr:colOff>
      <xdr:row>8</xdr:row>
      <xdr:rowOff>0</xdr:rowOff>
    </xdr:from>
    <xdr:to>
      <xdr:col>1</xdr:col>
      <xdr:colOff>5305425</xdr:colOff>
      <xdr:row>8</xdr:row>
      <xdr:rowOff>1200150</xdr:rowOff>
    </xdr:to>
    <xdr:pic>
      <xdr:nvPicPr>
        <xdr:cNvPr id="4127" name="Picture 11" descr="C:\Users\SUREPC~1\AppData\Local\Temp\SNAGHTML9a31363.PNG"/>
        <xdr:cNvPicPr>
          <a:picLocks noChangeAspect="1" noChangeArrowheads="1"/>
        </xdr:cNvPicPr>
      </xdr:nvPicPr>
      <xdr:blipFill>
        <a:blip xmlns:r="http://schemas.openxmlformats.org/officeDocument/2006/relationships" r:embed="rId6" cstate="print"/>
        <a:srcRect t="19209" r="1067" b="9605"/>
        <a:stretch>
          <a:fillRect/>
        </a:stretch>
      </xdr:blipFill>
      <xdr:spPr bwMode="auto">
        <a:xfrm>
          <a:off x="228600" y="4648200"/>
          <a:ext cx="5305425" cy="1200150"/>
        </a:xfrm>
        <a:prstGeom prst="rect">
          <a:avLst/>
        </a:prstGeom>
        <a:noFill/>
        <a:ln w="9525">
          <a:noFill/>
          <a:miter lim="800000"/>
          <a:headEnd/>
          <a:tailEnd/>
        </a:ln>
      </xdr:spPr>
    </xdr:pic>
    <xdr:clientData/>
  </xdr:twoCellAnchor>
  <xdr:twoCellAnchor editAs="oneCell">
    <xdr:from>
      <xdr:col>1</xdr:col>
      <xdr:colOff>19050</xdr:colOff>
      <xdr:row>10</xdr:row>
      <xdr:rowOff>114300</xdr:rowOff>
    </xdr:from>
    <xdr:to>
      <xdr:col>1</xdr:col>
      <xdr:colOff>5286375</xdr:colOff>
      <xdr:row>10</xdr:row>
      <xdr:rowOff>1247775</xdr:rowOff>
    </xdr:to>
    <xdr:pic>
      <xdr:nvPicPr>
        <xdr:cNvPr id="4128" name="Picture 2"/>
        <xdr:cNvPicPr>
          <a:picLocks noChangeAspect="1"/>
        </xdr:cNvPicPr>
      </xdr:nvPicPr>
      <xdr:blipFill>
        <a:blip xmlns:r="http://schemas.openxmlformats.org/officeDocument/2006/relationships" r:embed="rId7" cstate="print"/>
        <a:srcRect/>
        <a:stretch>
          <a:fillRect/>
        </a:stretch>
      </xdr:blipFill>
      <xdr:spPr bwMode="auto">
        <a:xfrm>
          <a:off x="247650" y="6296025"/>
          <a:ext cx="5267325" cy="11334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ue\Application%20Data\Microsoft\Excel\EFWorksheets(2.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Warning"/>
      <sheetName val="Welcome"/>
      <sheetName val="Welcome OLD"/>
      <sheetName val="Setup"/>
      <sheetName val="SalesProj"/>
      <sheetName val="Inventory"/>
      <sheetName val="CapEx"/>
      <sheetName val="PersBudj"/>
      <sheetName val="MktBudj"/>
      <sheetName val="ProSvs"/>
      <sheetName val="CapInvest"/>
      <sheetName val="IncSt"/>
      <sheetName val="CshFlw"/>
      <sheetName val="BalSht"/>
      <sheetName val="BrkEvn"/>
      <sheetName val="Ratios"/>
      <sheetName val="1YrAtGl"/>
      <sheetName val="NSYr1"/>
      <sheetName val="1YrCshFlw"/>
      <sheetName val="2ndYrCshFlw"/>
      <sheetName val="5YrAtGl"/>
      <sheetName val="NS5Yr"/>
      <sheetName val="Config"/>
    </sheetNames>
    <sheetDataSet>
      <sheetData sheetId="0" refreshError="1"/>
      <sheetData sheetId="1"/>
      <sheetData sheetId="2" refreshError="1"/>
      <sheetData sheetId="3">
        <row r="14">
          <cell r="C14">
            <v>0.25</v>
          </cell>
        </row>
        <row r="16">
          <cell r="C16">
            <v>30</v>
          </cell>
        </row>
        <row r="20">
          <cell r="C20">
            <v>5000</v>
          </cell>
        </row>
        <row r="22">
          <cell r="C22">
            <v>0.05</v>
          </cell>
        </row>
        <row r="24">
          <cell r="C24">
            <v>3.5000000000000003E-2</v>
          </cell>
        </row>
        <row r="26">
          <cell r="C26">
            <v>0.15</v>
          </cell>
        </row>
        <row r="30">
          <cell r="C30">
            <v>5000</v>
          </cell>
        </row>
        <row r="32">
          <cell r="C32">
            <v>0.25</v>
          </cell>
        </row>
        <row r="34">
          <cell r="C34">
            <v>0.01</v>
          </cell>
        </row>
      </sheetData>
      <sheetData sheetId="4">
        <row r="6">
          <cell r="D6">
            <v>0.02</v>
          </cell>
        </row>
        <row r="9">
          <cell r="C9">
            <v>0.5</v>
          </cell>
          <cell r="D9">
            <v>0.15</v>
          </cell>
        </row>
        <row r="10">
          <cell r="D10">
            <v>0.03</v>
          </cell>
        </row>
        <row r="12">
          <cell r="D12">
            <v>0.5</v>
          </cell>
        </row>
        <row r="16">
          <cell r="D16">
            <v>0.02</v>
          </cell>
        </row>
        <row r="19">
          <cell r="C19">
            <v>0.5</v>
          </cell>
          <cell r="D19">
            <v>0.15</v>
          </cell>
        </row>
        <row r="20">
          <cell r="D20">
            <v>0.03</v>
          </cell>
        </row>
        <row r="22">
          <cell r="D22">
            <v>0.5</v>
          </cell>
        </row>
        <row r="26">
          <cell r="D26">
            <v>0.02</v>
          </cell>
        </row>
        <row r="29">
          <cell r="C29">
            <v>0.5</v>
          </cell>
          <cell r="D29">
            <v>0.15</v>
          </cell>
        </row>
        <row r="30">
          <cell r="D30">
            <v>0.03</v>
          </cell>
        </row>
        <row r="32">
          <cell r="D32">
            <v>0.5</v>
          </cell>
        </row>
        <row r="36">
          <cell r="D36">
            <v>0.02</v>
          </cell>
        </row>
        <row r="39">
          <cell r="C39">
            <v>0.5</v>
          </cell>
          <cell r="D39">
            <v>0.15</v>
          </cell>
        </row>
        <row r="40">
          <cell r="D40">
            <v>0.03</v>
          </cell>
        </row>
        <row r="42">
          <cell r="D42">
            <v>0.5</v>
          </cell>
        </row>
        <row r="46">
          <cell r="D46">
            <v>0.02</v>
          </cell>
        </row>
        <row r="49">
          <cell r="C49">
            <v>0.5</v>
          </cell>
          <cell r="D49">
            <v>0.15</v>
          </cell>
        </row>
        <row r="50">
          <cell r="D50">
            <v>0.03</v>
          </cell>
        </row>
        <row r="52">
          <cell r="D52">
            <v>0.5</v>
          </cell>
        </row>
        <row r="56">
          <cell r="D56">
            <v>0.02</v>
          </cell>
        </row>
        <row r="59">
          <cell r="C59">
            <v>0.5</v>
          </cell>
          <cell r="D59">
            <v>0.15</v>
          </cell>
        </row>
        <row r="60">
          <cell r="D60">
            <v>0.03</v>
          </cell>
        </row>
        <row r="62">
          <cell r="D62">
            <v>0.5</v>
          </cell>
        </row>
        <row r="66">
          <cell r="D66">
            <v>0.02</v>
          </cell>
        </row>
        <row r="69">
          <cell r="C69">
            <v>0.5</v>
          </cell>
          <cell r="D69">
            <v>0.15</v>
          </cell>
        </row>
        <row r="70">
          <cell r="D70">
            <v>0.03</v>
          </cell>
        </row>
        <row r="72">
          <cell r="D72">
            <v>0.5</v>
          </cell>
        </row>
        <row r="76">
          <cell r="D76">
            <v>0.02</v>
          </cell>
        </row>
        <row r="79">
          <cell r="C79">
            <v>0.5</v>
          </cell>
          <cell r="D79">
            <v>0.15</v>
          </cell>
        </row>
        <row r="80">
          <cell r="D80">
            <v>0.03</v>
          </cell>
        </row>
        <row r="82">
          <cell r="D82">
            <v>0.5</v>
          </cell>
        </row>
        <row r="86">
          <cell r="D86">
            <v>0.02</v>
          </cell>
        </row>
        <row r="89">
          <cell r="C89">
            <v>0.5</v>
          </cell>
          <cell r="D89">
            <v>0.15</v>
          </cell>
        </row>
        <row r="90">
          <cell r="D90">
            <v>0.03</v>
          </cell>
        </row>
        <row r="92">
          <cell r="D92">
            <v>0.5</v>
          </cell>
        </row>
        <row r="96">
          <cell r="D96">
            <v>0.02</v>
          </cell>
        </row>
        <row r="99">
          <cell r="C99">
            <v>0.5</v>
          </cell>
          <cell r="D99">
            <v>0.15</v>
          </cell>
        </row>
        <row r="100">
          <cell r="D100">
            <v>0.03</v>
          </cell>
        </row>
        <row r="102">
          <cell r="D102">
            <v>0.5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I1" t="str">
            <v>Jan</v>
          </cell>
        </row>
        <row r="2">
          <cell r="I2" t="str">
            <v>Feb</v>
          </cell>
          <cell r="K2">
            <v>2008</v>
          </cell>
        </row>
        <row r="3">
          <cell r="I3" t="str">
            <v>Mar</v>
          </cell>
          <cell r="K3">
            <v>2009</v>
          </cell>
        </row>
        <row r="4">
          <cell r="I4" t="str">
            <v>Apr</v>
          </cell>
          <cell r="K4">
            <v>2010</v>
          </cell>
        </row>
        <row r="5">
          <cell r="I5" t="str">
            <v>May</v>
          </cell>
          <cell r="K5">
            <v>2011</v>
          </cell>
        </row>
        <row r="6">
          <cell r="I6" t="str">
            <v>Jun</v>
          </cell>
          <cell r="K6">
            <v>2012</v>
          </cell>
        </row>
        <row r="7">
          <cell r="I7" t="str">
            <v>Jul</v>
          </cell>
        </row>
        <row r="8">
          <cell r="I8" t="str">
            <v>Aug</v>
          </cell>
        </row>
        <row r="9">
          <cell r="I9" t="str">
            <v>Sep</v>
          </cell>
        </row>
        <row r="10">
          <cell r="I10" t="str">
            <v>Oct</v>
          </cell>
        </row>
        <row r="11">
          <cell r="I11" t="str">
            <v>Nov</v>
          </cell>
        </row>
        <row r="12">
          <cell r="I12" t="str">
            <v>Dec</v>
          </cell>
        </row>
        <row r="16">
          <cell r="F16">
            <v>0</v>
          </cell>
        </row>
        <row r="17">
          <cell r="F17">
            <v>0.25</v>
          </cell>
        </row>
        <row r="22">
          <cell r="E22">
            <v>5012.5104195601853</v>
          </cell>
        </row>
        <row r="23">
          <cell r="E23">
            <v>5025.0521412398839</v>
          </cell>
        </row>
        <row r="24">
          <cell r="E24">
            <v>5037.6252433596273</v>
          </cell>
        </row>
        <row r="25">
          <cell r="E25">
            <v>5050.2298044359095</v>
          </cell>
        </row>
        <row r="26">
          <cell r="E26">
            <v>5100.9642155225529</v>
          </cell>
        </row>
        <row r="27">
          <cell r="E27">
            <v>5152.1654628453807</v>
          </cell>
        </row>
        <row r="28">
          <cell r="E28">
            <v>5203.8806458902891</v>
          </cell>
        </row>
        <row r="29">
          <cell r="E29">
            <v>5255.9194523491924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4.bin"/><Relationship Id="rId1" Type="http://schemas.openxmlformats.org/officeDocument/2006/relationships/hyperlink" Target="http://www.planningshop.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26.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3"/>
  <dimension ref="A1:C14"/>
  <sheetViews>
    <sheetView showGridLines="0" zoomScaleNormal="100" workbookViewId="0">
      <selection activeCell="B2" sqref="B2"/>
    </sheetView>
  </sheetViews>
  <sheetFormatPr defaultRowHeight="12.75"/>
  <cols>
    <col min="1" max="1" width="3.42578125" style="5" customWidth="1"/>
    <col min="2" max="2" width="135.7109375" style="5" customWidth="1"/>
    <col min="3" max="3" width="1.42578125" style="5" customWidth="1"/>
    <col min="4" max="16384" width="9.140625" style="5"/>
  </cols>
  <sheetData>
    <row r="1" spans="1:3" ht="7.5" customHeight="1" thickBot="1">
      <c r="A1" s="336"/>
      <c r="B1" s="336"/>
      <c r="C1" s="336"/>
    </row>
    <row r="2" spans="1:3" ht="15.75">
      <c r="A2" s="351"/>
      <c r="B2" s="584" t="s">
        <v>167</v>
      </c>
      <c r="C2" s="351"/>
    </row>
    <row r="3" spans="1:3" ht="13.5" thickBot="1">
      <c r="A3" s="88"/>
      <c r="B3" s="585"/>
      <c r="C3" s="88"/>
    </row>
    <row r="4" spans="1:3" ht="7.5" customHeight="1">
      <c r="A4" s="88"/>
      <c r="B4" s="586"/>
      <c r="C4" s="88"/>
    </row>
    <row r="5" spans="1:3" ht="198" customHeight="1">
      <c r="A5" s="90"/>
      <c r="B5" s="614" t="s">
        <v>377</v>
      </c>
      <c r="C5" s="90"/>
    </row>
    <row r="6" spans="1:3" ht="249" customHeight="1">
      <c r="A6" s="90"/>
      <c r="B6" s="923"/>
      <c r="C6" s="90"/>
    </row>
    <row r="7" spans="1:3" ht="25.5">
      <c r="A7" s="90"/>
      <c r="B7" s="588" t="s">
        <v>168</v>
      </c>
      <c r="C7" s="90"/>
    </row>
    <row r="8" spans="1:3" ht="112.5" customHeight="1">
      <c r="A8" s="90"/>
      <c r="B8" s="587"/>
      <c r="C8" s="90"/>
    </row>
    <row r="9" spans="1:3" ht="30" customHeight="1">
      <c r="A9" s="90"/>
      <c r="B9" s="613" t="s">
        <v>171</v>
      </c>
      <c r="C9" s="90"/>
    </row>
    <row r="10" spans="1:3" ht="120" customHeight="1">
      <c r="A10" s="94"/>
      <c r="B10" s="587"/>
      <c r="C10" s="94"/>
    </row>
    <row r="11" spans="1:3" ht="63.75">
      <c r="A11" s="94"/>
      <c r="B11" s="613" t="s">
        <v>311</v>
      </c>
      <c r="C11" s="94"/>
    </row>
    <row r="12" spans="1:3" ht="15.75" thickBot="1">
      <c r="A12" s="94"/>
      <c r="B12" s="589"/>
      <c r="C12" s="94"/>
    </row>
    <row r="13" spans="1:3" ht="29.25" customHeight="1">
      <c r="A13" s="94"/>
      <c r="B13" s="336"/>
      <c r="C13" s="94"/>
    </row>
    <row r="14" spans="1:3" ht="22.5">
      <c r="A14" s="94"/>
      <c r="B14" s="569" t="s">
        <v>312</v>
      </c>
      <c r="C14" s="94"/>
    </row>
  </sheetData>
  <sheetProtection sheet="1" objects="1" scenarios="1"/>
  <dataConsolidate/>
  <pageMargins left="0.7" right="0.7" top="0.75" bottom="0.75" header="0.3" footer="0.3"/>
  <pageSetup scale="65"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sheetPr codeName="PersBudj">
    <pageSetUpPr autoPageBreaks="0"/>
  </sheetPr>
  <dimension ref="A1:BE56"/>
  <sheetViews>
    <sheetView showGridLines="0" showOutlineSymbols="0" zoomScale="115" zoomScaleNormal="115" workbookViewId="0">
      <pane xSplit="2" ySplit="3" topLeftCell="C4" activePane="bottomRight" state="frozenSplit"/>
      <selection activeCell="G6" sqref="G6"/>
      <selection pane="topRight" activeCell="G6" sqref="G6"/>
      <selection pane="bottomLeft" activeCell="G6" sqref="G6"/>
      <selection pane="bottomRight"/>
    </sheetView>
  </sheetViews>
  <sheetFormatPr defaultColWidth="10.5703125" defaultRowHeight="15"/>
  <cols>
    <col min="1" max="1" width="1.7109375" style="4" customWidth="1"/>
    <col min="2" max="2" width="44.42578125" style="4" customWidth="1"/>
    <col min="3" max="14" width="10.7109375" style="4" customWidth="1"/>
    <col min="15" max="15" width="12.7109375" style="4" customWidth="1"/>
    <col min="16" max="16" width="1.7109375" style="4" customWidth="1"/>
    <col min="17" max="28" width="10.7109375" style="4" customWidth="1"/>
    <col min="29" max="29" width="12.7109375" style="4" customWidth="1"/>
    <col min="30" max="30" width="1.7109375" style="4" customWidth="1"/>
    <col min="31" max="34" width="10.7109375" style="4" customWidth="1"/>
    <col min="35" max="35" width="12.7109375" style="4" customWidth="1"/>
    <col min="36" max="36" width="1.7109375" style="4" customWidth="1"/>
    <col min="37" max="40" width="10.7109375" style="4" customWidth="1"/>
    <col min="41" max="41" width="12.7109375" style="4" customWidth="1"/>
    <col min="42" max="42" width="1.7109375" style="4" customWidth="1"/>
    <col min="43" max="43" width="12.7109375" style="4" customWidth="1"/>
    <col min="44" max="16384" width="10.5703125" style="4"/>
  </cols>
  <sheetData>
    <row r="1" spans="1:43" ht="9.9499999999999993" customHeight="1"/>
    <row r="2" spans="1:43" s="351" customFormat="1" ht="24.95" customHeight="1">
      <c r="A2" s="337"/>
      <c r="B2" s="1174" t="s">
        <v>166</v>
      </c>
      <c r="C2" s="85">
        <f>SalesProj!E2</f>
        <v>2013</v>
      </c>
      <c r="D2" s="1125"/>
      <c r="E2" s="1125"/>
      <c r="F2" s="1125"/>
      <c r="G2" s="1125"/>
      <c r="H2" s="1125"/>
      <c r="I2" s="1125"/>
      <c r="J2" s="1125"/>
      <c r="K2" s="1125"/>
      <c r="L2" s="1125"/>
      <c r="M2" s="1125"/>
      <c r="N2" s="1125"/>
      <c r="O2" s="1128"/>
      <c r="P2" s="923"/>
      <c r="Q2" s="85">
        <f>SalesProj!S2</f>
        <v>2014</v>
      </c>
      <c r="R2" s="1125"/>
      <c r="S2" s="1125"/>
      <c r="T2" s="1125"/>
      <c r="U2" s="1125"/>
      <c r="V2" s="1125"/>
      <c r="W2" s="1125"/>
      <c r="X2" s="1125"/>
      <c r="Y2" s="1125"/>
      <c r="Z2" s="1125"/>
      <c r="AA2" s="1125"/>
      <c r="AB2" s="1125"/>
      <c r="AC2" s="1128"/>
      <c r="AE2" s="257">
        <f>SalesProj!AG2</f>
        <v>2015</v>
      </c>
      <c r="AF2" s="1125"/>
      <c r="AG2" s="1125"/>
      <c r="AH2" s="1125"/>
      <c r="AI2" s="1128"/>
      <c r="AK2" s="257">
        <f xml:space="preserve"> SalesProj!AM2</f>
        <v>2016</v>
      </c>
      <c r="AL2" s="1125"/>
      <c r="AM2" s="1125"/>
      <c r="AN2" s="1125"/>
      <c r="AO2" s="1128"/>
      <c r="AQ2" s="257">
        <f xml:space="preserve"> SalesProj!AS2</f>
        <v>2017</v>
      </c>
    </row>
    <row r="3" spans="1:43" s="88" customFormat="1" ht="14.1" customHeight="1" thickBot="1">
      <c r="A3" s="86"/>
      <c r="B3" s="260"/>
      <c r="C3" s="1129" t="str">
        <f>SalesProj!E3</f>
        <v>January</v>
      </c>
      <c r="D3" s="1129" t="str">
        <f>SalesProj!F3</f>
        <v>February</v>
      </c>
      <c r="E3" s="1129" t="str">
        <f>SalesProj!G3</f>
        <v>March</v>
      </c>
      <c r="F3" s="1129" t="str">
        <f>SalesProj!H3</f>
        <v>April</v>
      </c>
      <c r="G3" s="1129" t="str">
        <f>SalesProj!I3</f>
        <v>May</v>
      </c>
      <c r="H3" s="1129" t="str">
        <f>SalesProj!J3</f>
        <v>June</v>
      </c>
      <c r="I3" s="1129" t="str">
        <f>SalesProj!K3</f>
        <v>July</v>
      </c>
      <c r="J3" s="1129" t="str">
        <f>SalesProj!L3</f>
        <v>August</v>
      </c>
      <c r="K3" s="1129" t="str">
        <f>SalesProj!M3</f>
        <v>September</v>
      </c>
      <c r="L3" s="1129" t="str">
        <f>SalesProj!N3</f>
        <v>October</v>
      </c>
      <c r="M3" s="1129" t="str">
        <f>SalesProj!O3</f>
        <v>November</v>
      </c>
      <c r="N3" s="1129" t="str">
        <f>SalesProj!P3</f>
        <v>December</v>
      </c>
      <c r="O3" s="261" t="s">
        <v>18</v>
      </c>
      <c r="P3" s="1130"/>
      <c r="Q3" s="1129" t="str">
        <f>SalesProj!E3</f>
        <v>January</v>
      </c>
      <c r="R3" s="87" t="str">
        <f>SalesProj!F3</f>
        <v>February</v>
      </c>
      <c r="S3" s="260" t="str">
        <f>SalesProj!G3</f>
        <v>March</v>
      </c>
      <c r="T3" s="260" t="str">
        <f>SalesProj!H3</f>
        <v>April</v>
      </c>
      <c r="U3" s="260" t="str">
        <f>SalesProj!I3</f>
        <v>May</v>
      </c>
      <c r="V3" s="1131" t="str">
        <f>SalesProj!J3</f>
        <v>June</v>
      </c>
      <c r="W3" s="260" t="str">
        <f>SalesProj!K3</f>
        <v>July</v>
      </c>
      <c r="X3" s="260" t="str">
        <f>SalesProj!L3</f>
        <v>August</v>
      </c>
      <c r="Y3" s="260" t="str">
        <f>SalesProj!M3</f>
        <v>September</v>
      </c>
      <c r="Z3" s="260" t="str">
        <f>SalesProj!N3</f>
        <v>October</v>
      </c>
      <c r="AA3" s="260" t="str">
        <f>SalesProj!O3</f>
        <v>November</v>
      </c>
      <c r="AB3" s="1132" t="str">
        <f>SalesProj!P3</f>
        <v>December</v>
      </c>
      <c r="AC3" s="261" t="s">
        <v>18</v>
      </c>
      <c r="AD3" s="554"/>
      <c r="AE3" s="1133" t="s">
        <v>49</v>
      </c>
      <c r="AF3" s="558" t="s">
        <v>50</v>
      </c>
      <c r="AG3" s="558" t="s">
        <v>51</v>
      </c>
      <c r="AH3" s="561" t="s">
        <v>52</v>
      </c>
      <c r="AI3" s="561" t="s">
        <v>18</v>
      </c>
      <c r="AK3" s="558" t="s">
        <v>49</v>
      </c>
      <c r="AL3" s="558" t="s">
        <v>50</v>
      </c>
      <c r="AM3" s="558" t="s">
        <v>51</v>
      </c>
      <c r="AN3" s="561" t="s">
        <v>52</v>
      </c>
      <c r="AO3" s="561" t="s">
        <v>18</v>
      </c>
      <c r="AQ3" s="261" t="s">
        <v>18</v>
      </c>
    </row>
    <row r="4" spans="1:43" s="15" customFormat="1" ht="14.1" customHeight="1">
      <c r="A4" s="11"/>
      <c r="B4" s="71"/>
      <c r="C4" s="11"/>
      <c r="D4" s="23"/>
      <c r="E4" s="23"/>
      <c r="F4" s="23"/>
      <c r="G4" s="23"/>
      <c r="I4" s="23"/>
      <c r="J4" s="23"/>
      <c r="K4" s="23"/>
      <c r="L4" s="23"/>
      <c r="M4" s="23"/>
      <c r="N4" s="24"/>
      <c r="O4" s="25"/>
      <c r="P4" s="535"/>
      <c r="Q4" s="11"/>
      <c r="R4" s="23"/>
      <c r="S4" s="23"/>
      <c r="T4" s="23"/>
      <c r="U4" s="23"/>
      <c r="W4" s="23"/>
      <c r="X4" s="23"/>
      <c r="Y4" s="23"/>
      <c r="Z4" s="23"/>
      <c r="AA4" s="23"/>
      <c r="AB4" s="24"/>
      <c r="AC4" s="25"/>
      <c r="AD4" s="540"/>
      <c r="AE4" s="11"/>
      <c r="AF4" s="23"/>
      <c r="AG4" s="23"/>
      <c r="AH4" s="24"/>
      <c r="AI4" s="25"/>
      <c r="AK4" s="26"/>
      <c r="AL4" s="23"/>
      <c r="AM4" s="23"/>
      <c r="AN4" s="24"/>
      <c r="AO4" s="25"/>
      <c r="AQ4" s="25"/>
    </row>
    <row r="5" spans="1:43" s="10" customFormat="1" ht="14.1" customHeight="1">
      <c r="A5" s="16"/>
      <c r="B5" s="518" t="s">
        <v>19</v>
      </c>
      <c r="C5" s="17"/>
      <c r="D5" s="27"/>
      <c r="E5" s="27"/>
      <c r="F5" s="27"/>
      <c r="G5" s="27"/>
      <c r="H5" s="18"/>
      <c r="I5" s="27"/>
      <c r="J5" s="27"/>
      <c r="K5" s="27"/>
      <c r="L5" s="27"/>
      <c r="M5" s="27"/>
      <c r="N5" s="28"/>
      <c r="O5" s="19"/>
      <c r="P5" s="536"/>
      <c r="Q5" s="17"/>
      <c r="R5" s="27"/>
      <c r="S5" s="27"/>
      <c r="T5" s="27"/>
      <c r="U5" s="27"/>
      <c r="V5" s="18"/>
      <c r="W5" s="27"/>
      <c r="X5" s="27"/>
      <c r="Y5" s="27"/>
      <c r="Z5" s="27"/>
      <c r="AA5" s="27"/>
      <c r="AB5" s="28"/>
      <c r="AC5" s="19"/>
      <c r="AD5" s="541"/>
      <c r="AE5" s="17"/>
      <c r="AF5" s="27"/>
      <c r="AG5" s="27"/>
      <c r="AH5" s="28"/>
      <c r="AI5" s="19"/>
      <c r="AK5" s="20"/>
      <c r="AL5" s="27"/>
      <c r="AM5" s="27"/>
      <c r="AN5" s="28"/>
      <c r="AO5" s="19"/>
      <c r="AQ5" s="19"/>
    </row>
    <row r="6" spans="1:43" s="10" customFormat="1" ht="14.1" customHeight="1">
      <c r="B6" s="30" t="s">
        <v>352</v>
      </c>
      <c r="C6" s="79">
        <v>0</v>
      </c>
      <c r="D6" s="79">
        <f t="shared" ref="D6:M6" si="0">C6</f>
        <v>0</v>
      </c>
      <c r="E6" s="79">
        <f t="shared" si="0"/>
        <v>0</v>
      </c>
      <c r="F6" s="79">
        <f t="shared" si="0"/>
        <v>0</v>
      </c>
      <c r="G6" s="79">
        <f t="shared" si="0"/>
        <v>0</v>
      </c>
      <c r="H6" s="79">
        <f t="shared" si="0"/>
        <v>0</v>
      </c>
      <c r="I6" s="79">
        <f t="shared" si="0"/>
        <v>0</v>
      </c>
      <c r="J6" s="79">
        <f t="shared" si="0"/>
        <v>0</v>
      </c>
      <c r="K6" s="79">
        <f t="shared" si="0"/>
        <v>0</v>
      </c>
      <c r="L6" s="79">
        <f t="shared" si="0"/>
        <v>0</v>
      </c>
      <c r="M6" s="79">
        <f t="shared" si="0"/>
        <v>0</v>
      </c>
      <c r="N6" s="79">
        <f>M6</f>
        <v>0</v>
      </c>
      <c r="O6" s="29"/>
      <c r="P6" s="536"/>
      <c r="Q6" s="79">
        <f>N6</f>
        <v>0</v>
      </c>
      <c r="R6" s="79">
        <f t="shared" ref="R6:AB6" si="1">Q6</f>
        <v>0</v>
      </c>
      <c r="S6" s="79">
        <f t="shared" si="1"/>
        <v>0</v>
      </c>
      <c r="T6" s="79">
        <f t="shared" si="1"/>
        <v>0</v>
      </c>
      <c r="U6" s="79">
        <f t="shared" si="1"/>
        <v>0</v>
      </c>
      <c r="V6" s="79">
        <f t="shared" si="1"/>
        <v>0</v>
      </c>
      <c r="W6" s="79">
        <f t="shared" si="1"/>
        <v>0</v>
      </c>
      <c r="X6" s="79">
        <f t="shared" si="1"/>
        <v>0</v>
      </c>
      <c r="Y6" s="79">
        <f t="shared" si="1"/>
        <v>0</v>
      </c>
      <c r="Z6" s="79">
        <f t="shared" si="1"/>
        <v>0</v>
      </c>
      <c r="AA6" s="79">
        <f t="shared" si="1"/>
        <v>0</v>
      </c>
      <c r="AB6" s="79">
        <f t="shared" si="1"/>
        <v>0</v>
      </c>
      <c r="AC6" s="29"/>
      <c r="AD6" s="541"/>
      <c r="AE6" s="79">
        <f>AB6</f>
        <v>0</v>
      </c>
      <c r="AF6" s="79">
        <f t="shared" ref="AF6:AH7" si="2">AE6</f>
        <v>0</v>
      </c>
      <c r="AG6" s="79">
        <f t="shared" si="2"/>
        <v>0</v>
      </c>
      <c r="AH6" s="79">
        <f t="shared" si="2"/>
        <v>0</v>
      </c>
      <c r="AI6" s="29"/>
      <c r="AK6" s="80">
        <f>AH6</f>
        <v>0</v>
      </c>
      <c r="AL6" s="79">
        <f t="shared" ref="AL6:AN7" si="3">AK6</f>
        <v>0</v>
      </c>
      <c r="AM6" s="79">
        <f t="shared" si="3"/>
        <v>0</v>
      </c>
      <c r="AN6" s="79">
        <f t="shared" si="3"/>
        <v>0</v>
      </c>
      <c r="AO6" s="29"/>
      <c r="AQ6" s="82">
        <f>AN6</f>
        <v>0</v>
      </c>
    </row>
    <row r="7" spans="1:43" s="10" customFormat="1" ht="14.1" customHeight="1">
      <c r="A7" s="16"/>
      <c r="B7" s="8" t="s">
        <v>420</v>
      </c>
      <c r="C7" s="104">
        <v>0</v>
      </c>
      <c r="D7" s="105">
        <f t="shared" ref="D7:N7" si="4">C7</f>
        <v>0</v>
      </c>
      <c r="E7" s="105">
        <f t="shared" si="4"/>
        <v>0</v>
      </c>
      <c r="F7" s="105">
        <f t="shared" si="4"/>
        <v>0</v>
      </c>
      <c r="G7" s="105">
        <f t="shared" si="4"/>
        <v>0</v>
      </c>
      <c r="H7" s="105">
        <f t="shared" si="4"/>
        <v>0</v>
      </c>
      <c r="I7" s="105">
        <f t="shared" si="4"/>
        <v>0</v>
      </c>
      <c r="J7" s="105">
        <f t="shared" si="4"/>
        <v>0</v>
      </c>
      <c r="K7" s="105">
        <f t="shared" si="4"/>
        <v>0</v>
      </c>
      <c r="L7" s="105">
        <f t="shared" si="4"/>
        <v>0</v>
      </c>
      <c r="M7" s="105">
        <f t="shared" si="4"/>
        <v>0</v>
      </c>
      <c r="N7" s="105">
        <f t="shared" si="4"/>
        <v>0</v>
      </c>
      <c r="O7" s="115">
        <f>SUM(C7:N7)</f>
        <v>0</v>
      </c>
      <c r="P7" s="537"/>
      <c r="Q7" s="104">
        <f>N7*(1+WageIncreaseRate)</f>
        <v>0</v>
      </c>
      <c r="R7" s="105">
        <f t="shared" ref="R7:AB7" si="5">Q7</f>
        <v>0</v>
      </c>
      <c r="S7" s="105">
        <f t="shared" si="5"/>
        <v>0</v>
      </c>
      <c r="T7" s="105">
        <f t="shared" si="5"/>
        <v>0</v>
      </c>
      <c r="U7" s="105">
        <f t="shared" si="5"/>
        <v>0</v>
      </c>
      <c r="V7" s="105">
        <f t="shared" si="5"/>
        <v>0</v>
      </c>
      <c r="W7" s="105">
        <f t="shared" si="5"/>
        <v>0</v>
      </c>
      <c r="X7" s="105">
        <f t="shared" si="5"/>
        <v>0</v>
      </c>
      <c r="Y7" s="105">
        <f t="shared" si="5"/>
        <v>0</v>
      </c>
      <c r="Z7" s="105">
        <f t="shared" si="5"/>
        <v>0</v>
      </c>
      <c r="AA7" s="105">
        <f t="shared" si="5"/>
        <v>0</v>
      </c>
      <c r="AB7" s="105">
        <f t="shared" si="5"/>
        <v>0</v>
      </c>
      <c r="AC7" s="115">
        <f>SUM(Q7:AB7)</f>
        <v>0</v>
      </c>
      <c r="AD7" s="542"/>
      <c r="AE7" s="104">
        <f>AB7*(1+WageIncreaseRate)*3</f>
        <v>0</v>
      </c>
      <c r="AF7" s="105">
        <f t="shared" si="2"/>
        <v>0</v>
      </c>
      <c r="AG7" s="105">
        <f t="shared" si="2"/>
        <v>0</v>
      </c>
      <c r="AH7" s="105">
        <f t="shared" si="2"/>
        <v>0</v>
      </c>
      <c r="AI7" s="115">
        <f>SUM(AE7:AH7)</f>
        <v>0</v>
      </c>
      <c r="AJ7" s="107"/>
      <c r="AK7" s="122">
        <f>AH7*(1+WageIncreaseRate)</f>
        <v>0</v>
      </c>
      <c r="AL7" s="105">
        <f t="shared" si="3"/>
        <v>0</v>
      </c>
      <c r="AM7" s="105">
        <f t="shared" si="3"/>
        <v>0</v>
      </c>
      <c r="AN7" s="123">
        <f t="shared" si="3"/>
        <v>0</v>
      </c>
      <c r="AO7" s="115">
        <f>SUM(AK7:AN7)</f>
        <v>0</v>
      </c>
      <c r="AP7" s="107"/>
      <c r="AQ7" s="111">
        <f>AN7*(1+WageIncreaseRate)*4</f>
        <v>0</v>
      </c>
    </row>
    <row r="8" spans="1:43" s="10" customFormat="1" ht="14.1" customHeight="1">
      <c r="A8" s="16"/>
      <c r="B8" s="30" t="s">
        <v>399</v>
      </c>
      <c r="C8" s="126">
        <f t="shared" ref="C8:N8" si="6">C6*EmpBenes/12</f>
        <v>0</v>
      </c>
      <c r="D8" s="124">
        <f t="shared" si="6"/>
        <v>0</v>
      </c>
      <c r="E8" s="124">
        <f t="shared" si="6"/>
        <v>0</v>
      </c>
      <c r="F8" s="124">
        <f t="shared" si="6"/>
        <v>0</v>
      </c>
      <c r="G8" s="124">
        <f t="shared" si="6"/>
        <v>0</v>
      </c>
      <c r="H8" s="124">
        <f t="shared" si="6"/>
        <v>0</v>
      </c>
      <c r="I8" s="124">
        <f t="shared" si="6"/>
        <v>0</v>
      </c>
      <c r="J8" s="124">
        <f t="shared" si="6"/>
        <v>0</v>
      </c>
      <c r="K8" s="124">
        <f t="shared" si="6"/>
        <v>0</v>
      </c>
      <c r="L8" s="124">
        <f t="shared" si="6"/>
        <v>0</v>
      </c>
      <c r="M8" s="124">
        <f t="shared" si="6"/>
        <v>0</v>
      </c>
      <c r="N8" s="125">
        <f t="shared" si="6"/>
        <v>0</v>
      </c>
      <c r="O8" s="115">
        <f>SUM(C8:N8)</f>
        <v>0</v>
      </c>
      <c r="P8" s="537"/>
      <c r="Q8" s="114">
        <f t="shared" ref="Q8:AB8" si="7">Q6*(EmpBenes*(1+EmpBeneIncrease))/12</f>
        <v>0</v>
      </c>
      <c r="R8" s="117">
        <f t="shared" si="7"/>
        <v>0</v>
      </c>
      <c r="S8" s="117">
        <f t="shared" si="7"/>
        <v>0</v>
      </c>
      <c r="T8" s="117">
        <f t="shared" si="7"/>
        <v>0</v>
      </c>
      <c r="U8" s="117">
        <f t="shared" si="7"/>
        <v>0</v>
      </c>
      <c r="V8" s="117">
        <f t="shared" si="7"/>
        <v>0</v>
      </c>
      <c r="W8" s="117">
        <f t="shared" si="7"/>
        <v>0</v>
      </c>
      <c r="X8" s="117">
        <f t="shared" si="7"/>
        <v>0</v>
      </c>
      <c r="Y8" s="117">
        <f t="shared" si="7"/>
        <v>0</v>
      </c>
      <c r="Z8" s="117">
        <f t="shared" si="7"/>
        <v>0</v>
      </c>
      <c r="AA8" s="117">
        <f t="shared" si="7"/>
        <v>0</v>
      </c>
      <c r="AB8" s="114">
        <f t="shared" si="7"/>
        <v>0</v>
      </c>
      <c r="AC8" s="115">
        <f>SUM(Q8:AB8)</f>
        <v>0</v>
      </c>
      <c r="AD8" s="542"/>
      <c r="AE8" s="114">
        <f>AE6*(EmpBenes*(1+EmpBeneIncrease)^2)/4</f>
        <v>0</v>
      </c>
      <c r="AF8" s="117">
        <f>AF6*(EmpBenes*(1+EmpBeneIncrease)^2)/4</f>
        <v>0</v>
      </c>
      <c r="AG8" s="117">
        <f>AG6*(EmpBenes*(1+EmpBeneIncrease)^2)/4</f>
        <v>0</v>
      </c>
      <c r="AH8" s="126">
        <f>AH6*(EmpBenes*(1+EmpBeneIncrease)^2)/4</f>
        <v>0</v>
      </c>
      <c r="AI8" s="113">
        <f>SUM(AE8:AH8)</f>
        <v>0</v>
      </c>
      <c r="AJ8" s="107"/>
      <c r="AK8" s="127">
        <f>AK6*(EmpBenes*(1+EmpBeneIncrease)^3)/4</f>
        <v>0</v>
      </c>
      <c r="AL8" s="124">
        <f>AL6*(EmpBenes*(1+EmpBeneIncrease)^3)/4</f>
        <v>0</v>
      </c>
      <c r="AM8" s="124">
        <f>AM6*(EmpBenes*(1+EmpBeneIncrease)^3)/4</f>
        <v>0</v>
      </c>
      <c r="AN8" s="125">
        <f>AN6*(EmpBenes*(1+EmpBeneIncrease)^3)/4</f>
        <v>0</v>
      </c>
      <c r="AO8" s="113">
        <f>SUM(AK8:AN8)</f>
        <v>0</v>
      </c>
      <c r="AP8" s="107"/>
      <c r="AQ8" s="113">
        <f>AQ6*(EmpBenes*(1+EmpBeneIncrease)^4)</f>
        <v>0</v>
      </c>
    </row>
    <row r="9" spans="1:43" s="10" customFormat="1" ht="14.1" customHeight="1" thickBot="1">
      <c r="A9" s="16"/>
      <c r="B9" s="9" t="s">
        <v>393</v>
      </c>
      <c r="C9" s="126">
        <f t="shared" ref="C9:N9" si="8">C7*C6*PayrollTaxes</f>
        <v>0</v>
      </c>
      <c r="D9" s="124">
        <f t="shared" si="8"/>
        <v>0</v>
      </c>
      <c r="E9" s="124">
        <f t="shared" si="8"/>
        <v>0</v>
      </c>
      <c r="F9" s="124">
        <f t="shared" si="8"/>
        <v>0</v>
      </c>
      <c r="G9" s="124">
        <f t="shared" si="8"/>
        <v>0</v>
      </c>
      <c r="H9" s="124">
        <f t="shared" si="8"/>
        <v>0</v>
      </c>
      <c r="I9" s="124">
        <f t="shared" si="8"/>
        <v>0</v>
      </c>
      <c r="J9" s="124">
        <f t="shared" si="8"/>
        <v>0</v>
      </c>
      <c r="K9" s="124">
        <f t="shared" si="8"/>
        <v>0</v>
      </c>
      <c r="L9" s="124">
        <f t="shared" si="8"/>
        <v>0</v>
      </c>
      <c r="M9" s="124">
        <f t="shared" si="8"/>
        <v>0</v>
      </c>
      <c r="N9" s="124">
        <f t="shared" si="8"/>
        <v>0</v>
      </c>
      <c r="O9" s="128">
        <f>SUM(C9:N9)</f>
        <v>0</v>
      </c>
      <c r="P9" s="537"/>
      <c r="Q9" s="126">
        <f t="shared" ref="Q9:AB9" si="9">Q7*Q6*PayrollTaxes</f>
        <v>0</v>
      </c>
      <c r="R9" s="124">
        <f t="shared" si="9"/>
        <v>0</v>
      </c>
      <c r="S9" s="124">
        <f t="shared" si="9"/>
        <v>0</v>
      </c>
      <c r="T9" s="124">
        <f t="shared" si="9"/>
        <v>0</v>
      </c>
      <c r="U9" s="124">
        <f t="shared" si="9"/>
        <v>0</v>
      </c>
      <c r="V9" s="124">
        <f t="shared" si="9"/>
        <v>0</v>
      </c>
      <c r="W9" s="124">
        <f t="shared" si="9"/>
        <v>0</v>
      </c>
      <c r="X9" s="124">
        <f t="shared" si="9"/>
        <v>0</v>
      </c>
      <c r="Y9" s="124">
        <f t="shared" si="9"/>
        <v>0</v>
      </c>
      <c r="Z9" s="124">
        <f t="shared" si="9"/>
        <v>0</v>
      </c>
      <c r="AA9" s="124">
        <f t="shared" si="9"/>
        <v>0</v>
      </c>
      <c r="AB9" s="124">
        <f t="shared" si="9"/>
        <v>0</v>
      </c>
      <c r="AC9" s="128">
        <f>SUM(Q9:AB9)</f>
        <v>0</v>
      </c>
      <c r="AD9" s="542"/>
      <c r="AE9" s="126">
        <f>AE7*AE6*PayrollTaxes</f>
        <v>0</v>
      </c>
      <c r="AF9" s="124">
        <f>AF7*AF6*PayrollTaxes</f>
        <v>0</v>
      </c>
      <c r="AG9" s="124">
        <f>AG7*AG6*PayrollTaxes</f>
        <v>0</v>
      </c>
      <c r="AH9" s="129">
        <f>AH7*AH6*PayrollTaxes</f>
        <v>0</v>
      </c>
      <c r="AI9" s="113">
        <f>SUM(AE9:AH9)</f>
        <v>0</v>
      </c>
      <c r="AJ9" s="107"/>
      <c r="AK9" s="127">
        <f>AK7*AK6*PayrollTaxes</f>
        <v>0</v>
      </c>
      <c r="AL9" s="124">
        <f>AL7*AL6*PayrollTaxes</f>
        <v>0</v>
      </c>
      <c r="AM9" s="124">
        <f>AM7*AM6*PayrollTaxes</f>
        <v>0</v>
      </c>
      <c r="AN9" s="129">
        <f>AN7*AN6*PayrollTaxes</f>
        <v>0</v>
      </c>
      <c r="AO9" s="113">
        <f>SUM(AK9:AN9)</f>
        <v>0</v>
      </c>
      <c r="AP9" s="107"/>
      <c r="AQ9" s="113">
        <f>AQ6*AQ7*PayrollTaxes</f>
        <v>0</v>
      </c>
    </row>
    <row r="10" spans="1:43" s="10" customFormat="1" ht="14.1" customHeight="1" thickBot="1">
      <c r="B10" s="519" t="s">
        <v>23</v>
      </c>
      <c r="C10" s="130">
        <f>(C6*C7)+C8+C9</f>
        <v>0</v>
      </c>
      <c r="D10" s="130">
        <f>D6*D7+D8+D9</f>
        <v>0</v>
      </c>
      <c r="E10" s="130">
        <f t="shared" ref="E10:N10" si="10">(E6*E7)+E8+E9</f>
        <v>0</v>
      </c>
      <c r="F10" s="130">
        <f t="shared" si="10"/>
        <v>0</v>
      </c>
      <c r="G10" s="130">
        <f t="shared" si="10"/>
        <v>0</v>
      </c>
      <c r="H10" s="130">
        <f t="shared" si="10"/>
        <v>0</v>
      </c>
      <c r="I10" s="130">
        <f t="shared" si="10"/>
        <v>0</v>
      </c>
      <c r="J10" s="130">
        <f t="shared" si="10"/>
        <v>0</v>
      </c>
      <c r="K10" s="130">
        <f t="shared" si="10"/>
        <v>0</v>
      </c>
      <c r="L10" s="130">
        <f t="shared" si="10"/>
        <v>0</v>
      </c>
      <c r="M10" s="130">
        <f t="shared" si="10"/>
        <v>0</v>
      </c>
      <c r="N10" s="130">
        <f t="shared" si="10"/>
        <v>0</v>
      </c>
      <c r="O10" s="128">
        <f>SUM(C10:N10)</f>
        <v>0</v>
      </c>
      <c r="P10" s="537"/>
      <c r="Q10" s="130">
        <f>(Q6*Q7)+Q8+Q9</f>
        <v>0</v>
      </c>
      <c r="R10" s="130">
        <f>R6*R7+R8+R9</f>
        <v>0</v>
      </c>
      <c r="S10" s="130">
        <f t="shared" ref="S10:AB10" si="11">(S6*S7)+S8+S9</f>
        <v>0</v>
      </c>
      <c r="T10" s="130">
        <f t="shared" si="11"/>
        <v>0</v>
      </c>
      <c r="U10" s="130">
        <f t="shared" si="11"/>
        <v>0</v>
      </c>
      <c r="V10" s="130">
        <f t="shared" si="11"/>
        <v>0</v>
      </c>
      <c r="W10" s="130">
        <f t="shared" si="11"/>
        <v>0</v>
      </c>
      <c r="X10" s="130">
        <f t="shared" si="11"/>
        <v>0</v>
      </c>
      <c r="Y10" s="130">
        <f t="shared" si="11"/>
        <v>0</v>
      </c>
      <c r="Z10" s="130">
        <f t="shared" si="11"/>
        <v>0</v>
      </c>
      <c r="AA10" s="130">
        <f t="shared" si="11"/>
        <v>0</v>
      </c>
      <c r="AB10" s="130">
        <f t="shared" si="11"/>
        <v>0</v>
      </c>
      <c r="AC10" s="118">
        <f>SUM(Q10:AB10)</f>
        <v>0</v>
      </c>
      <c r="AD10" s="537"/>
      <c r="AE10" s="130">
        <f>(AE6*AE7)+AE8+AE9</f>
        <v>0</v>
      </c>
      <c r="AF10" s="131">
        <f>(AF6*AF7)+AF8+AF9</f>
        <v>0</v>
      </c>
      <c r="AG10" s="131">
        <f>(AG6*AG7)+AG8+AG9</f>
        <v>0</v>
      </c>
      <c r="AH10" s="132">
        <f>(AH6*AH7)+AH8+AH9</f>
        <v>0</v>
      </c>
      <c r="AI10" s="118">
        <f>SUM(AE10:AH10)</f>
        <v>0</v>
      </c>
      <c r="AJ10" s="107"/>
      <c r="AK10" s="133">
        <f>(AK6*AK7)+AK8+AK9</f>
        <v>0</v>
      </c>
      <c r="AL10" s="131">
        <f>(AL6*AL7)+AL8+AL9</f>
        <v>0</v>
      </c>
      <c r="AM10" s="131">
        <f>(AM6*AM7)+AM8+AM9</f>
        <v>0</v>
      </c>
      <c r="AN10" s="132">
        <f>(AN6*AN7)+AN8+AN9</f>
        <v>0</v>
      </c>
      <c r="AO10" s="118">
        <f>SUM(AK10:AN10)</f>
        <v>0</v>
      </c>
      <c r="AP10" s="107"/>
      <c r="AQ10" s="118">
        <f>(AQ7*AQ6)+AQ8+AQ9</f>
        <v>0</v>
      </c>
    </row>
    <row r="11" spans="1:43" s="10" customFormat="1" ht="14.1" customHeight="1">
      <c r="A11" s="16"/>
      <c r="B11" s="520"/>
      <c r="C11" s="16"/>
      <c r="D11" s="31"/>
      <c r="E11" s="31"/>
      <c r="F11" s="31"/>
      <c r="G11" s="31"/>
      <c r="I11" s="32"/>
      <c r="J11" s="32"/>
      <c r="K11" s="32"/>
      <c r="L11" s="32"/>
      <c r="M11" s="32"/>
      <c r="N11" s="33"/>
      <c r="O11" s="34"/>
      <c r="P11" s="536"/>
      <c r="Q11" s="16"/>
      <c r="R11" s="31"/>
      <c r="S11" s="31"/>
      <c r="T11" s="31"/>
      <c r="U11" s="31"/>
      <c r="W11" s="32"/>
      <c r="X11" s="32"/>
      <c r="Y11" s="32"/>
      <c r="Z11" s="32"/>
      <c r="AA11" s="32"/>
      <c r="AB11" s="33"/>
      <c r="AC11" s="34"/>
      <c r="AD11" s="541"/>
      <c r="AE11" s="538"/>
      <c r="AF11" s="32"/>
      <c r="AG11" s="32"/>
      <c r="AH11" s="33"/>
      <c r="AI11" s="34"/>
      <c r="AK11" s="35"/>
      <c r="AL11" s="32"/>
      <c r="AM11" s="32"/>
      <c r="AN11" s="33"/>
      <c r="AO11" s="34"/>
      <c r="AQ11" s="34"/>
    </row>
    <row r="12" spans="1:43" s="10" customFormat="1" ht="14.1" customHeight="1">
      <c r="A12" s="16"/>
      <c r="B12" s="518" t="s">
        <v>24</v>
      </c>
      <c r="C12" s="16"/>
      <c r="D12" s="31"/>
      <c r="E12" s="31"/>
      <c r="F12" s="31"/>
      <c r="G12" s="31"/>
      <c r="I12" s="36"/>
      <c r="J12" s="36"/>
      <c r="K12" s="36"/>
      <c r="L12" s="36"/>
      <c r="M12" s="36"/>
      <c r="N12" s="37"/>
      <c r="O12" s="38"/>
      <c r="P12" s="536"/>
      <c r="Q12" s="16"/>
      <c r="R12" s="31"/>
      <c r="S12" s="31"/>
      <c r="T12" s="31"/>
      <c r="U12" s="31"/>
      <c r="W12" s="36"/>
      <c r="X12" s="36"/>
      <c r="Y12" s="36"/>
      <c r="Z12" s="36"/>
      <c r="AA12" s="36"/>
      <c r="AB12" s="37"/>
      <c r="AC12" s="38"/>
      <c r="AD12" s="541"/>
      <c r="AE12" s="539"/>
      <c r="AF12" s="36"/>
      <c r="AG12" s="36"/>
      <c r="AH12" s="37"/>
      <c r="AI12" s="38"/>
      <c r="AK12" s="39"/>
      <c r="AL12" s="36"/>
      <c r="AM12" s="36"/>
      <c r="AN12" s="37"/>
      <c r="AO12" s="38"/>
      <c r="AQ12" s="38"/>
    </row>
    <row r="13" spans="1:43" s="10" customFormat="1" ht="14.1" customHeight="1">
      <c r="B13" s="30" t="s">
        <v>352</v>
      </c>
      <c r="C13" s="79">
        <v>0</v>
      </c>
      <c r="D13" s="79">
        <f t="shared" ref="D13:N13" si="12">C13</f>
        <v>0</v>
      </c>
      <c r="E13" s="79">
        <f t="shared" si="12"/>
        <v>0</v>
      </c>
      <c r="F13" s="79">
        <f t="shared" si="12"/>
        <v>0</v>
      </c>
      <c r="G13" s="79">
        <f t="shared" si="12"/>
        <v>0</v>
      </c>
      <c r="H13" s="79">
        <f t="shared" si="12"/>
        <v>0</v>
      </c>
      <c r="I13" s="79">
        <f t="shared" si="12"/>
        <v>0</v>
      </c>
      <c r="J13" s="79">
        <f t="shared" si="12"/>
        <v>0</v>
      </c>
      <c r="K13" s="79">
        <f t="shared" si="12"/>
        <v>0</v>
      </c>
      <c r="L13" s="79">
        <f t="shared" si="12"/>
        <v>0</v>
      </c>
      <c r="M13" s="79">
        <f t="shared" si="12"/>
        <v>0</v>
      </c>
      <c r="N13" s="79">
        <f t="shared" si="12"/>
        <v>0</v>
      </c>
      <c r="O13" s="29"/>
      <c r="P13" s="536"/>
      <c r="Q13" s="79">
        <f>N13</f>
        <v>0</v>
      </c>
      <c r="R13" s="79">
        <f t="shared" ref="R13:AB13" si="13">Q13</f>
        <v>0</v>
      </c>
      <c r="S13" s="79">
        <f t="shared" si="13"/>
        <v>0</v>
      </c>
      <c r="T13" s="79">
        <f t="shared" si="13"/>
        <v>0</v>
      </c>
      <c r="U13" s="79">
        <f t="shared" si="13"/>
        <v>0</v>
      </c>
      <c r="V13" s="79">
        <f t="shared" si="13"/>
        <v>0</v>
      </c>
      <c r="W13" s="79">
        <f t="shared" si="13"/>
        <v>0</v>
      </c>
      <c r="X13" s="79">
        <f t="shared" si="13"/>
        <v>0</v>
      </c>
      <c r="Y13" s="79">
        <f t="shared" si="13"/>
        <v>0</v>
      </c>
      <c r="Z13" s="79">
        <f t="shared" si="13"/>
        <v>0</v>
      </c>
      <c r="AA13" s="79">
        <f t="shared" si="13"/>
        <v>0</v>
      </c>
      <c r="AB13" s="79">
        <f t="shared" si="13"/>
        <v>0</v>
      </c>
      <c r="AC13" s="29"/>
      <c r="AD13" s="541"/>
      <c r="AE13" s="79">
        <f>AB13</f>
        <v>0</v>
      </c>
      <c r="AF13" s="79">
        <f t="shared" ref="AF13:AH14" si="14">AE13</f>
        <v>0</v>
      </c>
      <c r="AG13" s="79">
        <f t="shared" si="14"/>
        <v>0</v>
      </c>
      <c r="AH13" s="81">
        <f t="shared" si="14"/>
        <v>0</v>
      </c>
      <c r="AI13" s="29"/>
      <c r="AK13" s="80">
        <f>AH13</f>
        <v>0</v>
      </c>
      <c r="AL13" s="79">
        <f t="shared" ref="AL13:AN14" si="15">AK13</f>
        <v>0</v>
      </c>
      <c r="AM13" s="79">
        <f t="shared" si="15"/>
        <v>0</v>
      </c>
      <c r="AN13" s="81">
        <f t="shared" si="15"/>
        <v>0</v>
      </c>
      <c r="AO13" s="29"/>
      <c r="AQ13" s="82">
        <f>AN13</f>
        <v>0</v>
      </c>
    </row>
    <row r="14" spans="1:43" s="10" customFormat="1" ht="14.1" customHeight="1">
      <c r="B14" s="8" t="s">
        <v>420</v>
      </c>
      <c r="C14" s="104">
        <v>0</v>
      </c>
      <c r="D14" s="105">
        <f t="shared" ref="D14:N14" si="16">C14</f>
        <v>0</v>
      </c>
      <c r="E14" s="105">
        <f t="shared" si="16"/>
        <v>0</v>
      </c>
      <c r="F14" s="105">
        <f t="shared" si="16"/>
        <v>0</v>
      </c>
      <c r="G14" s="105">
        <f t="shared" si="16"/>
        <v>0</v>
      </c>
      <c r="H14" s="105">
        <f t="shared" si="16"/>
        <v>0</v>
      </c>
      <c r="I14" s="105">
        <f t="shared" si="16"/>
        <v>0</v>
      </c>
      <c r="J14" s="105">
        <f t="shared" si="16"/>
        <v>0</v>
      </c>
      <c r="K14" s="105">
        <f t="shared" si="16"/>
        <v>0</v>
      </c>
      <c r="L14" s="105">
        <f t="shared" si="16"/>
        <v>0</v>
      </c>
      <c r="M14" s="105">
        <f t="shared" si="16"/>
        <v>0</v>
      </c>
      <c r="N14" s="105">
        <f t="shared" si="16"/>
        <v>0</v>
      </c>
      <c r="O14" s="115">
        <f>SUM(C14:N14)</f>
        <v>0</v>
      </c>
      <c r="P14" s="537"/>
      <c r="Q14" s="104">
        <f>N14*(1+WageIncreaseRate)</f>
        <v>0</v>
      </c>
      <c r="R14" s="105">
        <f t="shared" ref="R14:AB14" si="17">Q14</f>
        <v>0</v>
      </c>
      <c r="S14" s="105">
        <f t="shared" si="17"/>
        <v>0</v>
      </c>
      <c r="T14" s="105">
        <f t="shared" si="17"/>
        <v>0</v>
      </c>
      <c r="U14" s="105">
        <f t="shared" si="17"/>
        <v>0</v>
      </c>
      <c r="V14" s="105">
        <f t="shared" si="17"/>
        <v>0</v>
      </c>
      <c r="W14" s="105">
        <f t="shared" si="17"/>
        <v>0</v>
      </c>
      <c r="X14" s="105">
        <f t="shared" si="17"/>
        <v>0</v>
      </c>
      <c r="Y14" s="105">
        <f t="shared" si="17"/>
        <v>0</v>
      </c>
      <c r="Z14" s="105">
        <f t="shared" si="17"/>
        <v>0</v>
      </c>
      <c r="AA14" s="105">
        <f t="shared" si="17"/>
        <v>0</v>
      </c>
      <c r="AB14" s="105">
        <f t="shared" si="17"/>
        <v>0</v>
      </c>
      <c r="AC14" s="115">
        <f>SUM(Q14:AB14)</f>
        <v>0</v>
      </c>
      <c r="AD14" s="542"/>
      <c r="AE14" s="104">
        <f>AB14*(1+WageIncreaseRate)*3</f>
        <v>0</v>
      </c>
      <c r="AF14" s="105">
        <f t="shared" si="14"/>
        <v>0</v>
      </c>
      <c r="AG14" s="105">
        <f t="shared" si="14"/>
        <v>0</v>
      </c>
      <c r="AH14" s="123">
        <f t="shared" si="14"/>
        <v>0</v>
      </c>
      <c r="AI14" s="115">
        <f>SUM(AE14:AH14)</f>
        <v>0</v>
      </c>
      <c r="AJ14" s="107"/>
      <c r="AK14" s="122">
        <f>AH14*(1+WageIncreaseRate)</f>
        <v>0</v>
      </c>
      <c r="AL14" s="105">
        <f t="shared" si="15"/>
        <v>0</v>
      </c>
      <c r="AM14" s="105">
        <f t="shared" si="15"/>
        <v>0</v>
      </c>
      <c r="AN14" s="123">
        <f t="shared" si="15"/>
        <v>0</v>
      </c>
      <c r="AO14" s="115">
        <f>SUM(AK14:AN14)</f>
        <v>0</v>
      </c>
      <c r="AP14" s="107"/>
      <c r="AQ14" s="111">
        <f>AN14*(1+WageIncreaseRate)*4</f>
        <v>0</v>
      </c>
    </row>
    <row r="15" spans="1:43" s="10" customFormat="1" ht="14.1" customHeight="1">
      <c r="B15" s="30" t="s">
        <v>399</v>
      </c>
      <c r="C15" s="126">
        <f t="shared" ref="C15:N15" si="18">C13*EmpBenes/12</f>
        <v>0</v>
      </c>
      <c r="D15" s="124">
        <f t="shared" si="18"/>
        <v>0</v>
      </c>
      <c r="E15" s="124">
        <f t="shared" si="18"/>
        <v>0</v>
      </c>
      <c r="F15" s="124">
        <f t="shared" si="18"/>
        <v>0</v>
      </c>
      <c r="G15" s="124">
        <f t="shared" si="18"/>
        <v>0</v>
      </c>
      <c r="H15" s="124">
        <f t="shared" si="18"/>
        <v>0</v>
      </c>
      <c r="I15" s="124">
        <f t="shared" si="18"/>
        <v>0</v>
      </c>
      <c r="J15" s="124">
        <f t="shared" si="18"/>
        <v>0</v>
      </c>
      <c r="K15" s="124">
        <f t="shared" si="18"/>
        <v>0</v>
      </c>
      <c r="L15" s="124">
        <f t="shared" si="18"/>
        <v>0</v>
      </c>
      <c r="M15" s="124">
        <f t="shared" si="18"/>
        <v>0</v>
      </c>
      <c r="N15" s="124">
        <f t="shared" si="18"/>
        <v>0</v>
      </c>
      <c r="O15" s="115">
        <f>SUM(C15:N15)</f>
        <v>0</v>
      </c>
      <c r="P15" s="537"/>
      <c r="Q15" s="138">
        <f t="shared" ref="Q15:AB15" si="19">Q13*(EmpBenes*(1+EmpBeneIncrease))/12</f>
        <v>0</v>
      </c>
      <c r="R15" s="117">
        <f t="shared" si="19"/>
        <v>0</v>
      </c>
      <c r="S15" s="117">
        <f t="shared" si="19"/>
        <v>0</v>
      </c>
      <c r="T15" s="117">
        <f t="shared" si="19"/>
        <v>0</v>
      </c>
      <c r="U15" s="117">
        <f t="shared" si="19"/>
        <v>0</v>
      </c>
      <c r="V15" s="117">
        <f t="shared" si="19"/>
        <v>0</v>
      </c>
      <c r="W15" s="117">
        <f t="shared" si="19"/>
        <v>0</v>
      </c>
      <c r="X15" s="117">
        <f t="shared" si="19"/>
        <v>0</v>
      </c>
      <c r="Y15" s="138">
        <f t="shared" si="19"/>
        <v>0</v>
      </c>
      <c r="Z15" s="117">
        <f t="shared" si="19"/>
        <v>0</v>
      </c>
      <c r="AA15" s="114">
        <f t="shared" si="19"/>
        <v>0</v>
      </c>
      <c r="AB15" s="513">
        <f t="shared" si="19"/>
        <v>0</v>
      </c>
      <c r="AC15" s="511">
        <f>SUM(Q15:AB15)</f>
        <v>0</v>
      </c>
      <c r="AD15" s="542"/>
      <c r="AE15" s="114">
        <f>AE13*(EmpBenes*(1+EmpBeneIncrease)^2)/4</f>
        <v>0</v>
      </c>
      <c r="AF15" s="114">
        <f>AF13*(EmpBenes*(1+EmpBeneIncrease)^2)/4</f>
        <v>0</v>
      </c>
      <c r="AG15" s="114">
        <f>AG13*(EmpBenes*(1+EmpBeneIncrease)^2)/4</f>
        <v>0</v>
      </c>
      <c r="AH15" s="126">
        <f>AH13*(EmpBenes*(1+EmpBeneIncrease)^2)/4</f>
        <v>0</v>
      </c>
      <c r="AI15" s="113">
        <f>SUM(AE15:AH15)</f>
        <v>0</v>
      </c>
      <c r="AJ15" s="107"/>
      <c r="AK15" s="127">
        <f>AK13*(EmpBenes*(1+EmpBeneIncrease)^3)/4</f>
        <v>0</v>
      </c>
      <c r="AL15" s="124">
        <f>AL13*(EmpBenes*(1+EmpBeneIncrease)^3)/4</f>
        <v>0</v>
      </c>
      <c r="AM15" s="124">
        <f>AM13*(EmpBenes*(1+EmpBeneIncrease)^3)/4</f>
        <v>0</v>
      </c>
      <c r="AN15" s="125">
        <f>AN13*(EmpBenes*(1+EmpBeneIncrease)^3)/4</f>
        <v>0</v>
      </c>
      <c r="AO15" s="113">
        <f>SUM(AK15:AN15)</f>
        <v>0</v>
      </c>
      <c r="AP15" s="107"/>
      <c r="AQ15" s="113">
        <f>AQ13*(EmpBenes*(1+EmpBeneIncrease)^4)</f>
        <v>0</v>
      </c>
    </row>
    <row r="16" spans="1:43" s="10" customFormat="1" ht="14.1" customHeight="1" thickBot="1">
      <c r="A16" s="16"/>
      <c r="B16" s="9" t="s">
        <v>393</v>
      </c>
      <c r="C16" s="126">
        <f t="shared" ref="C16:N16" si="20">C14*C13*PayrollTaxes</f>
        <v>0</v>
      </c>
      <c r="D16" s="124">
        <f t="shared" si="20"/>
        <v>0</v>
      </c>
      <c r="E16" s="124">
        <f t="shared" si="20"/>
        <v>0</v>
      </c>
      <c r="F16" s="124">
        <f t="shared" si="20"/>
        <v>0</v>
      </c>
      <c r="G16" s="124">
        <f t="shared" si="20"/>
        <v>0</v>
      </c>
      <c r="H16" s="124">
        <f t="shared" si="20"/>
        <v>0</v>
      </c>
      <c r="I16" s="124">
        <f t="shared" si="20"/>
        <v>0</v>
      </c>
      <c r="J16" s="124">
        <f t="shared" si="20"/>
        <v>0</v>
      </c>
      <c r="K16" s="124">
        <f t="shared" si="20"/>
        <v>0</v>
      </c>
      <c r="L16" s="124">
        <f t="shared" si="20"/>
        <v>0</v>
      </c>
      <c r="M16" s="124">
        <f t="shared" si="20"/>
        <v>0</v>
      </c>
      <c r="N16" s="124">
        <f t="shared" si="20"/>
        <v>0</v>
      </c>
      <c r="O16" s="116">
        <f>SUM(C16:N16)</f>
        <v>0</v>
      </c>
      <c r="P16" s="537"/>
      <c r="Q16" s="126">
        <f t="shared" ref="Q16:AB16" si="21">Q14*Q13*PayrollTaxes</f>
        <v>0</v>
      </c>
      <c r="R16" s="124">
        <f t="shared" si="21"/>
        <v>0</v>
      </c>
      <c r="S16" s="124">
        <f t="shared" si="21"/>
        <v>0</v>
      </c>
      <c r="T16" s="124">
        <f t="shared" si="21"/>
        <v>0</v>
      </c>
      <c r="U16" s="124">
        <f t="shared" si="21"/>
        <v>0</v>
      </c>
      <c r="V16" s="124">
        <f t="shared" si="21"/>
        <v>0</v>
      </c>
      <c r="W16" s="124">
        <f t="shared" si="21"/>
        <v>0</v>
      </c>
      <c r="X16" s="124">
        <f t="shared" si="21"/>
        <v>0</v>
      </c>
      <c r="Y16" s="126">
        <f t="shared" si="21"/>
        <v>0</v>
      </c>
      <c r="Z16" s="124">
        <f t="shared" si="21"/>
        <v>0</v>
      </c>
      <c r="AA16" s="124">
        <f t="shared" si="21"/>
        <v>0</v>
      </c>
      <c r="AB16" s="124">
        <f t="shared" si="21"/>
        <v>0</v>
      </c>
      <c r="AC16" s="116">
        <f>SUM(Q16:AB16)</f>
        <v>0</v>
      </c>
      <c r="AD16" s="542"/>
      <c r="AE16" s="126">
        <f>AE14*AE13*PayrollTaxes</f>
        <v>0</v>
      </c>
      <c r="AF16" s="124">
        <f>AF14*AF13*PayrollTaxes</f>
        <v>0</v>
      </c>
      <c r="AG16" s="124">
        <f>AG14*AG13*PayrollTaxes</f>
        <v>0</v>
      </c>
      <c r="AH16" s="125">
        <f>AH14*AH13*PayrollTaxes</f>
        <v>0</v>
      </c>
      <c r="AI16" s="113">
        <f>SUM(AE16:AH16)</f>
        <v>0</v>
      </c>
      <c r="AJ16" s="107"/>
      <c r="AK16" s="127">
        <f>AK14*AK13*PayrollTaxes</f>
        <v>0</v>
      </c>
      <c r="AL16" s="124">
        <f>AL14*AL13*PayrollTaxes</f>
        <v>0</v>
      </c>
      <c r="AM16" s="124">
        <f>AM14*AM13*PayrollTaxes</f>
        <v>0</v>
      </c>
      <c r="AN16" s="125">
        <f>AN14*AN13*PayrollTaxes</f>
        <v>0</v>
      </c>
      <c r="AO16" s="113">
        <f>SUM(AK16:AN16)</f>
        <v>0</v>
      </c>
      <c r="AP16" s="107"/>
      <c r="AQ16" s="113">
        <f>AQ13*AQ14*PayrollTaxes</f>
        <v>0</v>
      </c>
    </row>
    <row r="17" spans="1:43" s="10" customFormat="1" ht="14.1" customHeight="1" thickBot="1">
      <c r="B17" s="519" t="s">
        <v>23</v>
      </c>
      <c r="C17" s="130">
        <f>C13*C14+C15+C16</f>
        <v>0</v>
      </c>
      <c r="D17" s="131">
        <f>D13*D14+D15+D16</f>
        <v>0</v>
      </c>
      <c r="E17" s="131">
        <f t="shared" ref="E17:N17" si="22">E13*E14+E15+E16</f>
        <v>0</v>
      </c>
      <c r="F17" s="131">
        <f t="shared" si="22"/>
        <v>0</v>
      </c>
      <c r="G17" s="131">
        <f t="shared" si="22"/>
        <v>0</v>
      </c>
      <c r="H17" s="131">
        <f t="shared" si="22"/>
        <v>0</v>
      </c>
      <c r="I17" s="131">
        <f t="shared" si="22"/>
        <v>0</v>
      </c>
      <c r="J17" s="131">
        <f t="shared" si="22"/>
        <v>0</v>
      </c>
      <c r="K17" s="131">
        <f t="shared" si="22"/>
        <v>0</v>
      </c>
      <c r="L17" s="131">
        <f t="shared" si="22"/>
        <v>0</v>
      </c>
      <c r="M17" s="131">
        <f t="shared" si="22"/>
        <v>0</v>
      </c>
      <c r="N17" s="131">
        <f t="shared" si="22"/>
        <v>0</v>
      </c>
      <c r="O17" s="118">
        <f>SUM(C17:N17)</f>
        <v>0</v>
      </c>
      <c r="P17" s="537"/>
      <c r="Q17" s="130">
        <f>Q13*Q14+Q15+Q16</f>
        <v>0</v>
      </c>
      <c r="R17" s="131">
        <f>R13*R14+R15+R16</f>
        <v>0</v>
      </c>
      <c r="S17" s="131">
        <f t="shared" ref="S17:AB17" si="23">S13*S14+S15+S16</f>
        <v>0</v>
      </c>
      <c r="T17" s="131">
        <f t="shared" si="23"/>
        <v>0</v>
      </c>
      <c r="U17" s="131">
        <f t="shared" si="23"/>
        <v>0</v>
      </c>
      <c r="V17" s="131">
        <f t="shared" si="23"/>
        <v>0</v>
      </c>
      <c r="W17" s="131">
        <f t="shared" si="23"/>
        <v>0</v>
      </c>
      <c r="X17" s="131">
        <f t="shared" si="23"/>
        <v>0</v>
      </c>
      <c r="Y17" s="131">
        <f t="shared" si="23"/>
        <v>0</v>
      </c>
      <c r="Z17" s="131">
        <f t="shared" si="23"/>
        <v>0</v>
      </c>
      <c r="AA17" s="131">
        <f t="shared" si="23"/>
        <v>0</v>
      </c>
      <c r="AB17" s="131">
        <f t="shared" si="23"/>
        <v>0</v>
      </c>
      <c r="AC17" s="118">
        <f>SUM(Q17:AB17)</f>
        <v>0</v>
      </c>
      <c r="AD17" s="542"/>
      <c r="AE17" s="130">
        <f>(AE13*AE14)+AE15+AE16</f>
        <v>0</v>
      </c>
      <c r="AF17" s="131">
        <f>(AF13*AF14)+AF15+AF16</f>
        <v>0</v>
      </c>
      <c r="AG17" s="131">
        <f>(AG13*AG14)+AG15+AG16</f>
        <v>0</v>
      </c>
      <c r="AH17" s="135">
        <f>(AH13*AH14)+AH15+AH16</f>
        <v>0</v>
      </c>
      <c r="AI17" s="118">
        <f>SUM(AE17:AH17)</f>
        <v>0</v>
      </c>
      <c r="AJ17" s="107"/>
      <c r="AK17" s="133">
        <f>(AK13*AK14)+AK15+AK16</f>
        <v>0</v>
      </c>
      <c r="AL17" s="131">
        <f>(AL13*AL14)+AL15+AL16</f>
        <v>0</v>
      </c>
      <c r="AM17" s="131">
        <f>(AM13*AM14)+AM15+AM16</f>
        <v>0</v>
      </c>
      <c r="AN17" s="135">
        <f>(AN13*AN14)+AN15+AN16</f>
        <v>0</v>
      </c>
      <c r="AO17" s="118">
        <f>SUM(AK17:AN17)</f>
        <v>0</v>
      </c>
      <c r="AP17" s="107"/>
      <c r="AQ17" s="118">
        <f>(AQ14*AQ13)+AQ15+AQ16</f>
        <v>0</v>
      </c>
    </row>
    <row r="18" spans="1:43" s="10" customFormat="1" ht="14.1" customHeight="1">
      <c r="A18" s="16"/>
      <c r="B18" s="520"/>
      <c r="C18" s="16"/>
      <c r="D18" s="31"/>
      <c r="E18" s="31"/>
      <c r="F18" s="31"/>
      <c r="G18" s="31"/>
      <c r="I18" s="31"/>
      <c r="J18" s="31"/>
      <c r="K18" s="31"/>
      <c r="L18" s="31"/>
      <c r="M18" s="31"/>
      <c r="N18" s="40"/>
      <c r="O18" s="41"/>
      <c r="P18" s="536"/>
      <c r="Q18" s="16"/>
      <c r="R18" s="31"/>
      <c r="S18" s="31"/>
      <c r="T18" s="31"/>
      <c r="U18" s="31"/>
      <c r="V18" s="31"/>
      <c r="W18" s="31"/>
      <c r="X18" s="31"/>
      <c r="Y18" s="16"/>
      <c r="Z18" s="31"/>
      <c r="AA18" s="31"/>
      <c r="AB18" s="40"/>
      <c r="AC18" s="41"/>
      <c r="AD18" s="541"/>
      <c r="AE18" s="16"/>
      <c r="AF18" s="31"/>
      <c r="AG18" s="31"/>
      <c r="AH18" s="40"/>
      <c r="AI18" s="41"/>
      <c r="AK18" s="42"/>
      <c r="AL18" s="31"/>
      <c r="AM18" s="31"/>
      <c r="AN18" s="40"/>
      <c r="AO18" s="41"/>
      <c r="AQ18" s="41"/>
    </row>
    <row r="19" spans="1:43" s="10" customFormat="1" ht="14.1" customHeight="1">
      <c r="A19" s="16"/>
      <c r="B19" s="518" t="s">
        <v>25</v>
      </c>
      <c r="C19" s="16"/>
      <c r="D19" s="31"/>
      <c r="E19" s="31"/>
      <c r="F19" s="31"/>
      <c r="G19" s="31"/>
      <c r="I19" s="31"/>
      <c r="J19" s="31"/>
      <c r="K19" s="31"/>
      <c r="L19" s="31"/>
      <c r="M19" s="31"/>
      <c r="N19" s="40"/>
      <c r="O19" s="41"/>
      <c r="P19" s="536"/>
      <c r="Q19" s="16"/>
      <c r="R19" s="31"/>
      <c r="S19" s="31"/>
      <c r="T19" s="31"/>
      <c r="U19" s="31"/>
      <c r="V19" s="31"/>
      <c r="W19" s="31"/>
      <c r="X19" s="31"/>
      <c r="Y19" s="16"/>
      <c r="Z19" s="31"/>
      <c r="AA19" s="31"/>
      <c r="AB19" s="40"/>
      <c r="AC19" s="41"/>
      <c r="AD19" s="541"/>
      <c r="AE19" s="16"/>
      <c r="AF19" s="31"/>
      <c r="AG19" s="31"/>
      <c r="AH19" s="40"/>
      <c r="AI19" s="41"/>
      <c r="AK19" s="42"/>
      <c r="AL19" s="31"/>
      <c r="AM19" s="31"/>
      <c r="AN19" s="40"/>
      <c r="AO19" s="41"/>
      <c r="AQ19" s="41"/>
    </row>
    <row r="20" spans="1:43" s="10" customFormat="1" ht="14.1" customHeight="1">
      <c r="A20" s="16"/>
      <c r="B20" s="30" t="s">
        <v>352</v>
      </c>
      <c r="C20" s="79">
        <v>0</v>
      </c>
      <c r="D20" s="79">
        <f t="shared" ref="D20:N20" si="24">C20</f>
        <v>0</v>
      </c>
      <c r="E20" s="79">
        <f t="shared" si="24"/>
        <v>0</v>
      </c>
      <c r="F20" s="79">
        <f t="shared" si="24"/>
        <v>0</v>
      </c>
      <c r="G20" s="79">
        <f t="shared" si="24"/>
        <v>0</v>
      </c>
      <c r="H20" s="79">
        <f t="shared" si="24"/>
        <v>0</v>
      </c>
      <c r="I20" s="79">
        <f t="shared" si="24"/>
        <v>0</v>
      </c>
      <c r="J20" s="79">
        <f t="shared" si="24"/>
        <v>0</v>
      </c>
      <c r="K20" s="79">
        <f t="shared" si="24"/>
        <v>0</v>
      </c>
      <c r="L20" s="79">
        <f t="shared" si="24"/>
        <v>0</v>
      </c>
      <c r="M20" s="79">
        <f t="shared" si="24"/>
        <v>0</v>
      </c>
      <c r="N20" s="79">
        <f t="shared" si="24"/>
        <v>0</v>
      </c>
      <c r="O20" s="43"/>
      <c r="P20" s="536"/>
      <c r="Q20" s="79">
        <f>N20</f>
        <v>0</v>
      </c>
      <c r="R20" s="512">
        <f t="shared" ref="R20:AB20" si="25">Q20</f>
        <v>0</v>
      </c>
      <c r="S20" s="512">
        <f t="shared" si="25"/>
        <v>0</v>
      </c>
      <c r="T20" s="512">
        <f t="shared" si="25"/>
        <v>0</v>
      </c>
      <c r="U20" s="512">
        <f t="shared" si="25"/>
        <v>0</v>
      </c>
      <c r="V20" s="512">
        <f t="shared" si="25"/>
        <v>0</v>
      </c>
      <c r="W20" s="512">
        <f t="shared" si="25"/>
        <v>0</v>
      </c>
      <c r="X20" s="512">
        <f t="shared" si="25"/>
        <v>0</v>
      </c>
      <c r="Y20" s="512">
        <f t="shared" si="25"/>
        <v>0</v>
      </c>
      <c r="Z20" s="79">
        <f t="shared" si="25"/>
        <v>0</v>
      </c>
      <c r="AA20" s="79">
        <f t="shared" si="25"/>
        <v>0</v>
      </c>
      <c r="AB20" s="79">
        <f t="shared" si="25"/>
        <v>0</v>
      </c>
      <c r="AC20" s="43"/>
      <c r="AD20" s="541"/>
      <c r="AE20" s="79">
        <f>AB20</f>
        <v>0</v>
      </c>
      <c r="AF20" s="79">
        <f t="shared" ref="AF20:AH21" si="26">AE20</f>
        <v>0</v>
      </c>
      <c r="AG20" s="79">
        <f t="shared" si="26"/>
        <v>0</v>
      </c>
      <c r="AH20" s="81">
        <f t="shared" si="26"/>
        <v>0</v>
      </c>
      <c r="AI20" s="43"/>
      <c r="AK20" s="80">
        <f>AH20</f>
        <v>0</v>
      </c>
      <c r="AL20" s="79">
        <f t="shared" ref="AL20:AN21" si="27">AK20</f>
        <v>0</v>
      </c>
      <c r="AM20" s="79">
        <f t="shared" si="27"/>
        <v>0</v>
      </c>
      <c r="AN20" s="81">
        <f t="shared" si="27"/>
        <v>0</v>
      </c>
      <c r="AO20" s="43"/>
      <c r="AQ20" s="82">
        <f>AN20</f>
        <v>0</v>
      </c>
    </row>
    <row r="21" spans="1:43" s="10" customFormat="1" ht="14.1" customHeight="1">
      <c r="A21" s="16"/>
      <c r="B21" s="8" t="s">
        <v>420</v>
      </c>
      <c r="C21" s="104">
        <v>0</v>
      </c>
      <c r="D21" s="105">
        <f t="shared" ref="D21:N21" si="28">C21</f>
        <v>0</v>
      </c>
      <c r="E21" s="105">
        <f t="shared" si="28"/>
        <v>0</v>
      </c>
      <c r="F21" s="105">
        <f t="shared" si="28"/>
        <v>0</v>
      </c>
      <c r="G21" s="105">
        <f t="shared" si="28"/>
        <v>0</v>
      </c>
      <c r="H21" s="105">
        <f t="shared" si="28"/>
        <v>0</v>
      </c>
      <c r="I21" s="105">
        <f t="shared" si="28"/>
        <v>0</v>
      </c>
      <c r="J21" s="105">
        <f t="shared" si="28"/>
        <v>0</v>
      </c>
      <c r="K21" s="105">
        <f t="shared" si="28"/>
        <v>0</v>
      </c>
      <c r="L21" s="105">
        <f t="shared" si="28"/>
        <v>0</v>
      </c>
      <c r="M21" s="105">
        <f t="shared" si="28"/>
        <v>0</v>
      </c>
      <c r="N21" s="105">
        <f t="shared" si="28"/>
        <v>0</v>
      </c>
      <c r="O21" s="115">
        <f>SUM(C21:N21)</f>
        <v>0</v>
      </c>
      <c r="P21" s="537"/>
      <c r="Q21" s="104">
        <f>N21*(1+WageIncreaseRate)</f>
        <v>0</v>
      </c>
      <c r="R21" s="105">
        <f t="shared" ref="R21:AB21" si="29">Q21</f>
        <v>0</v>
      </c>
      <c r="S21" s="105">
        <f t="shared" si="29"/>
        <v>0</v>
      </c>
      <c r="T21" s="105">
        <f t="shared" si="29"/>
        <v>0</v>
      </c>
      <c r="U21" s="105">
        <f t="shared" si="29"/>
        <v>0</v>
      </c>
      <c r="V21" s="105">
        <f t="shared" si="29"/>
        <v>0</v>
      </c>
      <c r="W21" s="105">
        <f t="shared" si="29"/>
        <v>0</v>
      </c>
      <c r="X21" s="105">
        <f t="shared" si="29"/>
        <v>0</v>
      </c>
      <c r="Y21" s="105">
        <f t="shared" si="29"/>
        <v>0</v>
      </c>
      <c r="Z21" s="104">
        <f t="shared" si="29"/>
        <v>0</v>
      </c>
      <c r="AA21" s="105">
        <f t="shared" si="29"/>
        <v>0</v>
      </c>
      <c r="AB21" s="105">
        <f t="shared" si="29"/>
        <v>0</v>
      </c>
      <c r="AC21" s="115">
        <f>SUM(Q21:AB21)</f>
        <v>0</v>
      </c>
      <c r="AD21" s="542"/>
      <c r="AE21" s="104">
        <f>AB21*(1+WageIncreaseRate)*3</f>
        <v>0</v>
      </c>
      <c r="AF21" s="105">
        <f t="shared" si="26"/>
        <v>0</v>
      </c>
      <c r="AG21" s="105">
        <f t="shared" si="26"/>
        <v>0</v>
      </c>
      <c r="AH21" s="123">
        <f t="shared" si="26"/>
        <v>0</v>
      </c>
      <c r="AI21" s="115">
        <f>SUM(AE21:AH21)</f>
        <v>0</v>
      </c>
      <c r="AJ21" s="107"/>
      <c r="AK21" s="122">
        <f>AH21*(1+WageIncreaseRate)</f>
        <v>0</v>
      </c>
      <c r="AL21" s="105">
        <f t="shared" si="27"/>
        <v>0</v>
      </c>
      <c r="AM21" s="105">
        <f t="shared" si="27"/>
        <v>0</v>
      </c>
      <c r="AN21" s="123">
        <f t="shared" si="27"/>
        <v>0</v>
      </c>
      <c r="AO21" s="115">
        <f>SUM(AK21:AN21)</f>
        <v>0</v>
      </c>
      <c r="AP21" s="107"/>
      <c r="AQ21" s="111">
        <f>AN21*(1+WageIncreaseRate)*4</f>
        <v>0</v>
      </c>
    </row>
    <row r="22" spans="1:43" s="10" customFormat="1" ht="14.1" customHeight="1">
      <c r="A22" s="16"/>
      <c r="B22" s="30" t="s">
        <v>399</v>
      </c>
      <c r="C22" s="126">
        <f t="shared" ref="C22:N22" si="30">C20*EmpBenes/12</f>
        <v>0</v>
      </c>
      <c r="D22" s="124">
        <f t="shared" si="30"/>
        <v>0</v>
      </c>
      <c r="E22" s="124">
        <f t="shared" si="30"/>
        <v>0</v>
      </c>
      <c r="F22" s="124">
        <f t="shared" si="30"/>
        <v>0</v>
      </c>
      <c r="G22" s="124">
        <f t="shared" si="30"/>
        <v>0</v>
      </c>
      <c r="H22" s="124">
        <f t="shared" si="30"/>
        <v>0</v>
      </c>
      <c r="I22" s="124">
        <f t="shared" si="30"/>
        <v>0</v>
      </c>
      <c r="J22" s="124">
        <f t="shared" si="30"/>
        <v>0</v>
      </c>
      <c r="K22" s="124">
        <f t="shared" si="30"/>
        <v>0</v>
      </c>
      <c r="L22" s="124">
        <f t="shared" si="30"/>
        <v>0</v>
      </c>
      <c r="M22" s="124">
        <f t="shared" si="30"/>
        <v>0</v>
      </c>
      <c r="N22" s="124">
        <f t="shared" si="30"/>
        <v>0</v>
      </c>
      <c r="O22" s="115">
        <f>SUM(C22:N22)</f>
        <v>0</v>
      </c>
      <c r="P22" s="537"/>
      <c r="Q22" s="114">
        <f t="shared" ref="Q22:AB22" si="31">Q20*(EmpBenes*(1+EmpBeneIncrease))/12</f>
        <v>0</v>
      </c>
      <c r="R22" s="117">
        <f t="shared" si="31"/>
        <v>0</v>
      </c>
      <c r="S22" s="117">
        <f t="shared" si="31"/>
        <v>0</v>
      </c>
      <c r="T22" s="117">
        <f t="shared" si="31"/>
        <v>0</v>
      </c>
      <c r="U22" s="117">
        <f t="shared" si="31"/>
        <v>0</v>
      </c>
      <c r="V22" s="117">
        <f t="shared" si="31"/>
        <v>0</v>
      </c>
      <c r="W22" s="117">
        <f t="shared" si="31"/>
        <v>0</v>
      </c>
      <c r="X22" s="117">
        <f t="shared" si="31"/>
        <v>0</v>
      </c>
      <c r="Y22" s="117">
        <f t="shared" si="31"/>
        <v>0</v>
      </c>
      <c r="Z22" s="117">
        <f t="shared" si="31"/>
        <v>0</v>
      </c>
      <c r="AA22" s="117">
        <f t="shared" si="31"/>
        <v>0</v>
      </c>
      <c r="AB22" s="114">
        <f t="shared" si="31"/>
        <v>0</v>
      </c>
      <c r="AC22" s="115">
        <f>SUM(Q22:AB22)</f>
        <v>0</v>
      </c>
      <c r="AD22" s="542"/>
      <c r="AE22" s="114">
        <f>AE20*(EmpBenes*(1+EmpBeneIncrease)^2)/4</f>
        <v>0</v>
      </c>
      <c r="AF22" s="117">
        <f>AF20*(EmpBenes*(1+EmpBeneIncrease)^2)/4</f>
        <v>0</v>
      </c>
      <c r="AG22" s="117">
        <f>AG20*(EmpBenes*(1+EmpBeneIncrease)^2)/4</f>
        <v>0</v>
      </c>
      <c r="AH22" s="126">
        <f>AH20*(EmpBenes*(1+EmpBeneIncrease)^2)/4</f>
        <v>0</v>
      </c>
      <c r="AI22" s="113">
        <f>SUM(AE22:AH22)</f>
        <v>0</v>
      </c>
      <c r="AJ22" s="107"/>
      <c r="AK22" s="127">
        <f>AK20*(EmpBenes*(1+EmpBeneIncrease)^3)/4</f>
        <v>0</v>
      </c>
      <c r="AL22" s="124">
        <f>AL20*(EmpBenes*(1+EmpBeneIncrease)^3)/4</f>
        <v>0</v>
      </c>
      <c r="AM22" s="124">
        <f>AM20*(EmpBenes*(1+EmpBeneIncrease)^3)/4</f>
        <v>0</v>
      </c>
      <c r="AN22" s="125">
        <f>AN20*(EmpBenes*(1+EmpBeneIncrease)^3)/4</f>
        <v>0</v>
      </c>
      <c r="AO22" s="113">
        <f>SUM(AK22:AN22)</f>
        <v>0</v>
      </c>
      <c r="AP22" s="107"/>
      <c r="AQ22" s="113">
        <f>AQ20*(EmpBenes*(1+EmpBeneIncrease)^4)</f>
        <v>0</v>
      </c>
    </row>
    <row r="23" spans="1:43" s="10" customFormat="1" ht="14.1" customHeight="1" thickBot="1">
      <c r="A23" s="16"/>
      <c r="B23" s="9" t="s">
        <v>393</v>
      </c>
      <c r="C23" s="126">
        <f t="shared" ref="C23:N23" si="32">C21*C20*PayrollTaxes</f>
        <v>0</v>
      </c>
      <c r="D23" s="124">
        <f t="shared" si="32"/>
        <v>0</v>
      </c>
      <c r="E23" s="124">
        <f t="shared" si="32"/>
        <v>0</v>
      </c>
      <c r="F23" s="124">
        <f t="shared" si="32"/>
        <v>0</v>
      </c>
      <c r="G23" s="124">
        <f t="shared" si="32"/>
        <v>0</v>
      </c>
      <c r="H23" s="124">
        <f t="shared" si="32"/>
        <v>0</v>
      </c>
      <c r="I23" s="124">
        <f t="shared" si="32"/>
        <v>0</v>
      </c>
      <c r="J23" s="124">
        <f t="shared" si="32"/>
        <v>0</v>
      </c>
      <c r="K23" s="124">
        <f t="shared" si="32"/>
        <v>0</v>
      </c>
      <c r="L23" s="124">
        <f t="shared" si="32"/>
        <v>0</v>
      </c>
      <c r="M23" s="124">
        <f t="shared" si="32"/>
        <v>0</v>
      </c>
      <c r="N23" s="124">
        <f t="shared" si="32"/>
        <v>0</v>
      </c>
      <c r="O23" s="112">
        <f>SUM(C23:N23)</f>
        <v>0</v>
      </c>
      <c r="P23" s="537"/>
      <c r="Q23" s="126">
        <f t="shared" ref="Q23:AB23" si="33">Q21*Q20*PayrollTaxes</f>
        <v>0</v>
      </c>
      <c r="R23" s="124">
        <f t="shared" si="33"/>
        <v>0</v>
      </c>
      <c r="S23" s="124">
        <f t="shared" si="33"/>
        <v>0</v>
      </c>
      <c r="T23" s="124">
        <f t="shared" si="33"/>
        <v>0</v>
      </c>
      <c r="U23" s="124">
        <f t="shared" si="33"/>
        <v>0</v>
      </c>
      <c r="V23" s="124">
        <f t="shared" si="33"/>
        <v>0</v>
      </c>
      <c r="W23" s="124">
        <f t="shared" si="33"/>
        <v>0</v>
      </c>
      <c r="X23" s="124">
        <f t="shared" si="33"/>
        <v>0</v>
      </c>
      <c r="Y23" s="124">
        <f t="shared" si="33"/>
        <v>0</v>
      </c>
      <c r="Z23" s="124">
        <f t="shared" si="33"/>
        <v>0</v>
      </c>
      <c r="AA23" s="124">
        <f t="shared" si="33"/>
        <v>0</v>
      </c>
      <c r="AB23" s="126">
        <f t="shared" si="33"/>
        <v>0</v>
      </c>
      <c r="AC23" s="112">
        <f>SUM(Q23:AB23)</f>
        <v>0</v>
      </c>
      <c r="AD23" s="542"/>
      <c r="AE23" s="126">
        <f>AE21*AE20*PayrollTaxes</f>
        <v>0</v>
      </c>
      <c r="AF23" s="124">
        <f>AF21*AF20*PayrollTaxes</f>
        <v>0</v>
      </c>
      <c r="AG23" s="124">
        <f>AG21*AG20*PayrollTaxes</f>
        <v>0</v>
      </c>
      <c r="AH23" s="125">
        <f>AH21*AH20*PayrollTaxes</f>
        <v>0</v>
      </c>
      <c r="AI23" s="113">
        <f>SUM(AE23:AH23)</f>
        <v>0</v>
      </c>
      <c r="AJ23" s="107"/>
      <c r="AK23" s="127">
        <f>AK21*AK20*PayrollTaxes</f>
        <v>0</v>
      </c>
      <c r="AL23" s="124">
        <f>AL21*AL20*PayrollTaxes</f>
        <v>0</v>
      </c>
      <c r="AM23" s="124">
        <f>AM21*AM20*PayrollTaxes</f>
        <v>0</v>
      </c>
      <c r="AN23" s="125">
        <f>AN21*AN20*PayrollTaxes</f>
        <v>0</v>
      </c>
      <c r="AO23" s="113">
        <f>SUM(AK23:AN23)</f>
        <v>0</v>
      </c>
      <c r="AP23" s="107"/>
      <c r="AQ23" s="113">
        <f>AQ20*AQ21*PayrollTaxes</f>
        <v>0</v>
      </c>
    </row>
    <row r="24" spans="1:43" s="10" customFormat="1" ht="14.1" customHeight="1" thickBot="1">
      <c r="A24" s="16"/>
      <c r="B24" s="519" t="s">
        <v>23</v>
      </c>
      <c r="C24" s="130">
        <f t="shared" ref="C24:N24" si="34">C20*C21+C22+C23</f>
        <v>0</v>
      </c>
      <c r="D24" s="131">
        <f t="shared" si="34"/>
        <v>0</v>
      </c>
      <c r="E24" s="131">
        <f t="shared" si="34"/>
        <v>0</v>
      </c>
      <c r="F24" s="131">
        <f t="shared" si="34"/>
        <v>0</v>
      </c>
      <c r="G24" s="131">
        <f t="shared" si="34"/>
        <v>0</v>
      </c>
      <c r="H24" s="131">
        <f t="shared" si="34"/>
        <v>0</v>
      </c>
      <c r="I24" s="131">
        <f t="shared" si="34"/>
        <v>0</v>
      </c>
      <c r="J24" s="131">
        <f t="shared" si="34"/>
        <v>0</v>
      </c>
      <c r="K24" s="131">
        <f t="shared" si="34"/>
        <v>0</v>
      </c>
      <c r="L24" s="131">
        <f t="shared" si="34"/>
        <v>0</v>
      </c>
      <c r="M24" s="131">
        <f t="shared" si="34"/>
        <v>0</v>
      </c>
      <c r="N24" s="132">
        <f t="shared" si="34"/>
        <v>0</v>
      </c>
      <c r="O24" s="118">
        <f>SUM(C24:N24)</f>
        <v>0</v>
      </c>
      <c r="P24" s="537"/>
      <c r="Q24" s="130">
        <f t="shared" ref="Q24:AB24" si="35">Q20*Q21+Q22+Q23</f>
        <v>0</v>
      </c>
      <c r="R24" s="131">
        <f t="shared" si="35"/>
        <v>0</v>
      </c>
      <c r="S24" s="131">
        <f t="shared" si="35"/>
        <v>0</v>
      </c>
      <c r="T24" s="131">
        <f t="shared" si="35"/>
        <v>0</v>
      </c>
      <c r="U24" s="131">
        <f t="shared" si="35"/>
        <v>0</v>
      </c>
      <c r="V24" s="131">
        <f t="shared" si="35"/>
        <v>0</v>
      </c>
      <c r="W24" s="131">
        <f t="shared" si="35"/>
        <v>0</v>
      </c>
      <c r="X24" s="131">
        <f t="shared" si="35"/>
        <v>0</v>
      </c>
      <c r="Y24" s="131">
        <f t="shared" si="35"/>
        <v>0</v>
      </c>
      <c r="Z24" s="131">
        <f t="shared" si="35"/>
        <v>0</v>
      </c>
      <c r="AA24" s="131">
        <f t="shared" si="35"/>
        <v>0</v>
      </c>
      <c r="AB24" s="132">
        <f t="shared" si="35"/>
        <v>0</v>
      </c>
      <c r="AC24" s="118">
        <f>SUM(Q24:AB24)</f>
        <v>0</v>
      </c>
      <c r="AD24" s="543"/>
      <c r="AE24" s="130">
        <f>(AE20*AE21)+AE22+AE23</f>
        <v>0</v>
      </c>
      <c r="AF24" s="130">
        <f>(AF20*AF21)+AF22+AF23</f>
        <v>0</v>
      </c>
      <c r="AG24" s="130">
        <f>(AG20*AG21)+AG22+AG23</f>
        <v>0</v>
      </c>
      <c r="AH24" s="132">
        <f>(AH20*AH21)+AH22+AH23</f>
        <v>0</v>
      </c>
      <c r="AI24" s="118">
        <f>SUM(AE24:AH24)</f>
        <v>0</v>
      </c>
      <c r="AJ24" s="106"/>
      <c r="AK24" s="130">
        <f>(AK20*AK21)+AK22+AK23</f>
        <v>0</v>
      </c>
      <c r="AL24" s="130">
        <f>(AL20*AL21)+AL22+AL23</f>
        <v>0</v>
      </c>
      <c r="AM24" s="130">
        <f>(AM20*AM21)+AM22+AM23</f>
        <v>0</v>
      </c>
      <c r="AN24" s="132">
        <f>(AN20*AN21)+AN22+AN23</f>
        <v>0</v>
      </c>
      <c r="AO24" s="118">
        <f>SUM(AK24:AN24)</f>
        <v>0</v>
      </c>
      <c r="AP24" s="106"/>
      <c r="AQ24" s="130">
        <f>(AQ21*AQ20)+AQ22+AQ23</f>
        <v>0</v>
      </c>
    </row>
    <row r="25" spans="1:43" s="10" customFormat="1" ht="14.1" customHeight="1">
      <c r="A25" s="16"/>
      <c r="B25" s="520"/>
      <c r="C25" s="16"/>
      <c r="D25" s="31"/>
      <c r="E25" s="31"/>
      <c r="F25" s="31"/>
      <c r="G25" s="31"/>
      <c r="I25" s="31"/>
      <c r="J25" s="31"/>
      <c r="K25" s="31"/>
      <c r="L25" s="31"/>
      <c r="M25" s="31"/>
      <c r="N25" s="40"/>
      <c r="O25" s="41"/>
      <c r="P25" s="536"/>
      <c r="Q25" s="16"/>
      <c r="R25" s="31"/>
      <c r="S25" s="31"/>
      <c r="T25" s="31"/>
      <c r="U25" s="31"/>
      <c r="V25" s="31"/>
      <c r="W25" s="31"/>
      <c r="X25" s="31"/>
      <c r="Y25" s="31"/>
      <c r="Z25" s="31"/>
      <c r="AA25" s="31"/>
      <c r="AC25" s="41"/>
      <c r="AD25" s="541"/>
      <c r="AE25" s="16"/>
      <c r="AF25" s="31"/>
      <c r="AG25" s="31"/>
      <c r="AH25" s="40"/>
      <c r="AI25" s="41"/>
      <c r="AK25" s="42"/>
      <c r="AL25" s="31"/>
      <c r="AM25" s="31"/>
      <c r="AN25" s="40"/>
      <c r="AO25" s="41"/>
      <c r="AQ25" s="41"/>
    </row>
    <row r="26" spans="1:43" s="10" customFormat="1" ht="14.1" customHeight="1">
      <c r="A26" s="16"/>
      <c r="B26" s="518" t="s">
        <v>26</v>
      </c>
      <c r="C26" s="16"/>
      <c r="D26" s="31"/>
      <c r="E26" s="31"/>
      <c r="F26" s="31"/>
      <c r="G26" s="31"/>
      <c r="I26" s="31"/>
      <c r="J26" s="31"/>
      <c r="K26" s="31"/>
      <c r="L26" s="31"/>
      <c r="M26" s="31"/>
      <c r="N26" s="40"/>
      <c r="O26" s="41"/>
      <c r="P26" s="536"/>
      <c r="Q26" s="16"/>
      <c r="R26" s="31"/>
      <c r="S26" s="31"/>
      <c r="T26" s="31"/>
      <c r="U26" s="31"/>
      <c r="V26" s="31"/>
      <c r="W26" s="31"/>
      <c r="X26" s="31"/>
      <c r="Y26" s="31"/>
      <c r="Z26" s="31"/>
      <c r="AA26" s="31"/>
      <c r="AC26" s="41"/>
      <c r="AD26" s="541"/>
      <c r="AE26" s="16"/>
      <c r="AF26" s="31"/>
      <c r="AG26" s="31"/>
      <c r="AH26" s="40"/>
      <c r="AI26" s="41"/>
      <c r="AK26" s="42"/>
      <c r="AL26" s="31"/>
      <c r="AM26" s="31"/>
      <c r="AN26" s="40"/>
      <c r="AO26" s="41"/>
      <c r="AQ26" s="41"/>
    </row>
    <row r="27" spans="1:43" s="10" customFormat="1" ht="14.1" customHeight="1">
      <c r="A27" s="16"/>
      <c r="B27" s="30" t="s">
        <v>352</v>
      </c>
      <c r="C27" s="79">
        <v>0</v>
      </c>
      <c r="D27" s="79">
        <f t="shared" ref="D27:N27" si="36">C27</f>
        <v>0</v>
      </c>
      <c r="E27" s="79">
        <f t="shared" si="36"/>
        <v>0</v>
      </c>
      <c r="F27" s="79">
        <f t="shared" si="36"/>
        <v>0</v>
      </c>
      <c r="G27" s="79">
        <f t="shared" si="36"/>
        <v>0</v>
      </c>
      <c r="H27" s="79">
        <f t="shared" si="36"/>
        <v>0</v>
      </c>
      <c r="I27" s="79">
        <f t="shared" si="36"/>
        <v>0</v>
      </c>
      <c r="J27" s="79">
        <f t="shared" si="36"/>
        <v>0</v>
      </c>
      <c r="K27" s="79">
        <f t="shared" si="36"/>
        <v>0</v>
      </c>
      <c r="L27" s="79">
        <f t="shared" si="36"/>
        <v>0</v>
      </c>
      <c r="M27" s="79">
        <f t="shared" si="36"/>
        <v>0</v>
      </c>
      <c r="N27" s="79">
        <f t="shared" si="36"/>
        <v>0</v>
      </c>
      <c r="O27" s="29"/>
      <c r="P27" s="536"/>
      <c r="Q27" s="79">
        <f>N27</f>
        <v>0</v>
      </c>
      <c r="R27" s="512">
        <f t="shared" ref="R27:AB27" si="37">Q27</f>
        <v>0</v>
      </c>
      <c r="S27" s="512">
        <f t="shared" si="37"/>
        <v>0</v>
      </c>
      <c r="T27" s="512">
        <f t="shared" si="37"/>
        <v>0</v>
      </c>
      <c r="U27" s="512">
        <f t="shared" si="37"/>
        <v>0</v>
      </c>
      <c r="V27" s="512">
        <f t="shared" si="37"/>
        <v>0</v>
      </c>
      <c r="W27" s="512">
        <f t="shared" si="37"/>
        <v>0</v>
      </c>
      <c r="X27" s="512">
        <f t="shared" si="37"/>
        <v>0</v>
      </c>
      <c r="Y27" s="512">
        <f t="shared" si="37"/>
        <v>0</v>
      </c>
      <c r="Z27" s="512">
        <f t="shared" si="37"/>
        <v>0</v>
      </c>
      <c r="AA27" s="512">
        <f t="shared" si="37"/>
        <v>0</v>
      </c>
      <c r="AB27" s="79">
        <f t="shared" si="37"/>
        <v>0</v>
      </c>
      <c r="AC27" s="29"/>
      <c r="AD27" s="541"/>
      <c r="AE27" s="79">
        <f>AB27</f>
        <v>0</v>
      </c>
      <c r="AF27" s="79">
        <f t="shared" ref="AF27:AH28" si="38">AE27</f>
        <v>0</v>
      </c>
      <c r="AG27" s="79">
        <f t="shared" si="38"/>
        <v>0</v>
      </c>
      <c r="AH27" s="81">
        <f t="shared" si="38"/>
        <v>0</v>
      </c>
      <c r="AI27" s="29"/>
      <c r="AK27" s="80">
        <f>AH27</f>
        <v>0</v>
      </c>
      <c r="AL27" s="79">
        <f t="shared" ref="AL27:AN28" si="39">AK27</f>
        <v>0</v>
      </c>
      <c r="AM27" s="79">
        <f t="shared" si="39"/>
        <v>0</v>
      </c>
      <c r="AN27" s="81">
        <f t="shared" si="39"/>
        <v>0</v>
      </c>
      <c r="AO27" s="29"/>
      <c r="AQ27" s="82">
        <f>AN27</f>
        <v>0</v>
      </c>
    </row>
    <row r="28" spans="1:43" s="10" customFormat="1" ht="14.1" customHeight="1">
      <c r="A28" s="16"/>
      <c r="B28" s="8" t="s">
        <v>420</v>
      </c>
      <c r="C28" s="104">
        <v>0</v>
      </c>
      <c r="D28" s="105">
        <f t="shared" ref="D28:N28" si="40">C28</f>
        <v>0</v>
      </c>
      <c r="E28" s="105">
        <f t="shared" si="40"/>
        <v>0</v>
      </c>
      <c r="F28" s="105">
        <f t="shared" si="40"/>
        <v>0</v>
      </c>
      <c r="G28" s="105">
        <f t="shared" si="40"/>
        <v>0</v>
      </c>
      <c r="H28" s="105">
        <f t="shared" si="40"/>
        <v>0</v>
      </c>
      <c r="I28" s="105">
        <f t="shared" si="40"/>
        <v>0</v>
      </c>
      <c r="J28" s="105">
        <f t="shared" si="40"/>
        <v>0</v>
      </c>
      <c r="K28" s="105">
        <f t="shared" si="40"/>
        <v>0</v>
      </c>
      <c r="L28" s="105">
        <f t="shared" si="40"/>
        <v>0</v>
      </c>
      <c r="M28" s="105">
        <f t="shared" si="40"/>
        <v>0</v>
      </c>
      <c r="N28" s="105">
        <f t="shared" si="40"/>
        <v>0</v>
      </c>
      <c r="O28" s="112">
        <f>SUM(C28:N28)</f>
        <v>0</v>
      </c>
      <c r="P28" s="537"/>
      <c r="Q28" s="104">
        <f>N28*(1+WageIncreaseRate)</f>
        <v>0</v>
      </c>
      <c r="R28" s="105">
        <f t="shared" ref="R28:AB28" si="41">Q28</f>
        <v>0</v>
      </c>
      <c r="S28" s="105">
        <f t="shared" si="41"/>
        <v>0</v>
      </c>
      <c r="T28" s="105">
        <f t="shared" si="41"/>
        <v>0</v>
      </c>
      <c r="U28" s="105">
        <f t="shared" si="41"/>
        <v>0</v>
      </c>
      <c r="V28" s="105">
        <f t="shared" si="41"/>
        <v>0</v>
      </c>
      <c r="W28" s="105">
        <f t="shared" si="41"/>
        <v>0</v>
      </c>
      <c r="X28" s="105">
        <f t="shared" si="41"/>
        <v>0</v>
      </c>
      <c r="Y28" s="105">
        <f t="shared" si="41"/>
        <v>0</v>
      </c>
      <c r="Z28" s="105">
        <f t="shared" si="41"/>
        <v>0</v>
      </c>
      <c r="AA28" s="105">
        <f t="shared" si="41"/>
        <v>0</v>
      </c>
      <c r="AB28" s="104">
        <f t="shared" si="41"/>
        <v>0</v>
      </c>
      <c r="AC28" s="115">
        <f>SUM(Q28:AB28)</f>
        <v>0</v>
      </c>
      <c r="AD28" s="542"/>
      <c r="AE28" s="104">
        <f>AB28*(1+WageIncreaseRate)*3</f>
        <v>0</v>
      </c>
      <c r="AF28" s="105">
        <f t="shared" si="38"/>
        <v>0</v>
      </c>
      <c r="AG28" s="105">
        <f t="shared" si="38"/>
        <v>0</v>
      </c>
      <c r="AH28" s="123">
        <f t="shared" si="38"/>
        <v>0</v>
      </c>
      <c r="AI28" s="115">
        <f>SUM(AE28:AH28)</f>
        <v>0</v>
      </c>
      <c r="AJ28" s="107"/>
      <c r="AK28" s="122">
        <f>AH28*(1+WageIncreaseRate)</f>
        <v>0</v>
      </c>
      <c r="AL28" s="105">
        <f t="shared" si="39"/>
        <v>0</v>
      </c>
      <c r="AM28" s="105">
        <f t="shared" si="39"/>
        <v>0</v>
      </c>
      <c r="AN28" s="123">
        <f t="shared" si="39"/>
        <v>0</v>
      </c>
      <c r="AO28" s="115">
        <f>SUM(AK28:AN28)</f>
        <v>0</v>
      </c>
      <c r="AP28" s="107"/>
      <c r="AQ28" s="111">
        <f>AN28*(1+WageIncreaseRate)*4</f>
        <v>0</v>
      </c>
    </row>
    <row r="29" spans="1:43" s="10" customFormat="1" ht="14.1" customHeight="1">
      <c r="A29" s="16"/>
      <c r="B29" s="30" t="s">
        <v>399</v>
      </c>
      <c r="C29" s="126">
        <f t="shared" ref="C29:N29" si="42">C27*EmpBenes/12</f>
        <v>0</v>
      </c>
      <c r="D29" s="124">
        <f t="shared" si="42"/>
        <v>0</v>
      </c>
      <c r="E29" s="124">
        <f t="shared" si="42"/>
        <v>0</v>
      </c>
      <c r="F29" s="124">
        <f t="shared" si="42"/>
        <v>0</v>
      </c>
      <c r="G29" s="124">
        <f t="shared" si="42"/>
        <v>0</v>
      </c>
      <c r="H29" s="124">
        <f t="shared" si="42"/>
        <v>0</v>
      </c>
      <c r="I29" s="124">
        <f t="shared" si="42"/>
        <v>0</v>
      </c>
      <c r="J29" s="124">
        <f t="shared" si="42"/>
        <v>0</v>
      </c>
      <c r="K29" s="124">
        <f t="shared" si="42"/>
        <v>0</v>
      </c>
      <c r="L29" s="124">
        <f t="shared" si="42"/>
        <v>0</v>
      </c>
      <c r="M29" s="124">
        <f t="shared" si="42"/>
        <v>0</v>
      </c>
      <c r="N29" s="124">
        <f t="shared" si="42"/>
        <v>0</v>
      </c>
      <c r="O29" s="112">
        <f>SUM(C29:N29)</f>
        <v>0</v>
      </c>
      <c r="P29" s="537"/>
      <c r="Q29" s="114">
        <f t="shared" ref="Q29:AB29" si="43">Q27*(EmpBenes*(1+EmpBeneIncrease))/12</f>
        <v>0</v>
      </c>
      <c r="R29" s="117">
        <f t="shared" si="43"/>
        <v>0</v>
      </c>
      <c r="S29" s="117">
        <f t="shared" si="43"/>
        <v>0</v>
      </c>
      <c r="T29" s="117">
        <f t="shared" si="43"/>
        <v>0</v>
      </c>
      <c r="U29" s="117">
        <f t="shared" si="43"/>
        <v>0</v>
      </c>
      <c r="V29" s="117">
        <f t="shared" si="43"/>
        <v>0</v>
      </c>
      <c r="W29" s="117">
        <f t="shared" si="43"/>
        <v>0</v>
      </c>
      <c r="X29" s="117">
        <f t="shared" si="43"/>
        <v>0</v>
      </c>
      <c r="Y29" s="117">
        <f t="shared" si="43"/>
        <v>0</v>
      </c>
      <c r="Z29" s="117">
        <f t="shared" si="43"/>
        <v>0</v>
      </c>
      <c r="AA29" s="117">
        <f t="shared" si="43"/>
        <v>0</v>
      </c>
      <c r="AB29" s="114">
        <f t="shared" si="43"/>
        <v>0</v>
      </c>
      <c r="AC29" s="112">
        <f>SUM(Q29:AB29)</f>
        <v>0</v>
      </c>
      <c r="AD29" s="542"/>
      <c r="AE29" s="114">
        <f>AE27*(EmpBenes*(1+EmpBeneIncrease)^2)/4</f>
        <v>0</v>
      </c>
      <c r="AF29" s="117">
        <f>AF27*(EmpBenes*(1+EmpBeneIncrease)^2)/4</f>
        <v>0</v>
      </c>
      <c r="AG29" s="117">
        <f>AG27*(EmpBenes*(1+EmpBeneIncrease)^2)/4</f>
        <v>0</v>
      </c>
      <c r="AH29" s="126">
        <f>AH27*(EmpBenes*(1+EmpBeneIncrease)^2)/4</f>
        <v>0</v>
      </c>
      <c r="AI29" s="113">
        <f>SUM(AE29:AH29)</f>
        <v>0</v>
      </c>
      <c r="AJ29" s="107"/>
      <c r="AK29" s="127">
        <f>AK27*(EmpBenes*(1+EmpBeneIncrease)^3)/4</f>
        <v>0</v>
      </c>
      <c r="AL29" s="124">
        <f>AL27*(EmpBenes*(1+EmpBeneIncrease)^3)/4</f>
        <v>0</v>
      </c>
      <c r="AM29" s="124">
        <f>AM27*(EmpBenes*(1+EmpBeneIncrease)^3)/4</f>
        <v>0</v>
      </c>
      <c r="AN29" s="125">
        <f>AN27*(EmpBenes*(1+EmpBeneIncrease)^3)/4</f>
        <v>0</v>
      </c>
      <c r="AO29" s="113">
        <f>SUM(AK29:AN29)</f>
        <v>0</v>
      </c>
      <c r="AP29" s="107"/>
      <c r="AQ29" s="113">
        <f>AQ27*(EmpBenes*(1+EmpBeneIncrease)^4)</f>
        <v>0</v>
      </c>
    </row>
    <row r="30" spans="1:43" s="10" customFormat="1" ht="14.1" customHeight="1" thickBot="1">
      <c r="A30" s="16"/>
      <c r="B30" s="9" t="s">
        <v>393</v>
      </c>
      <c r="C30" s="126">
        <f t="shared" ref="C30:N30" si="44">C28*C27*PayrollTaxes</f>
        <v>0</v>
      </c>
      <c r="D30" s="124">
        <f t="shared" si="44"/>
        <v>0</v>
      </c>
      <c r="E30" s="124">
        <f t="shared" si="44"/>
        <v>0</v>
      </c>
      <c r="F30" s="124">
        <f t="shared" si="44"/>
        <v>0</v>
      </c>
      <c r="G30" s="124">
        <f t="shared" si="44"/>
        <v>0</v>
      </c>
      <c r="H30" s="124">
        <f t="shared" si="44"/>
        <v>0</v>
      </c>
      <c r="I30" s="124">
        <f t="shared" si="44"/>
        <v>0</v>
      </c>
      <c r="J30" s="124">
        <f t="shared" si="44"/>
        <v>0</v>
      </c>
      <c r="K30" s="124">
        <f t="shared" si="44"/>
        <v>0</v>
      </c>
      <c r="L30" s="124">
        <f t="shared" si="44"/>
        <v>0</v>
      </c>
      <c r="M30" s="124">
        <f t="shared" si="44"/>
        <v>0</v>
      </c>
      <c r="N30" s="124">
        <f t="shared" si="44"/>
        <v>0</v>
      </c>
      <c r="O30" s="128">
        <f>SUM(C30:N30)</f>
        <v>0</v>
      </c>
      <c r="P30" s="537"/>
      <c r="Q30" s="126">
        <f t="shared" ref="Q30:AB30" si="45">Q28*Q27*PayrollTaxes</f>
        <v>0</v>
      </c>
      <c r="R30" s="124">
        <f t="shared" si="45"/>
        <v>0</v>
      </c>
      <c r="S30" s="124">
        <f t="shared" si="45"/>
        <v>0</v>
      </c>
      <c r="T30" s="124">
        <f t="shared" si="45"/>
        <v>0</v>
      </c>
      <c r="U30" s="124">
        <f t="shared" si="45"/>
        <v>0</v>
      </c>
      <c r="V30" s="124">
        <f t="shared" si="45"/>
        <v>0</v>
      </c>
      <c r="W30" s="124">
        <f t="shared" si="45"/>
        <v>0</v>
      </c>
      <c r="X30" s="124">
        <f t="shared" si="45"/>
        <v>0</v>
      </c>
      <c r="Y30" s="124">
        <f t="shared" si="45"/>
        <v>0</v>
      </c>
      <c r="Z30" s="124">
        <f t="shared" si="45"/>
        <v>0</v>
      </c>
      <c r="AA30" s="124">
        <f t="shared" si="45"/>
        <v>0</v>
      </c>
      <c r="AB30" s="126">
        <f t="shared" si="45"/>
        <v>0</v>
      </c>
      <c r="AC30" s="128">
        <f>SUM(Q30:AB30)</f>
        <v>0</v>
      </c>
      <c r="AD30" s="542"/>
      <c r="AE30" s="126">
        <f>AE28*AE27*PayrollTaxes</f>
        <v>0</v>
      </c>
      <c r="AF30" s="124">
        <f>AF28*AF27*PayrollTaxes</f>
        <v>0</v>
      </c>
      <c r="AG30" s="124">
        <f>AG28*AG27*PayrollTaxes</f>
        <v>0</v>
      </c>
      <c r="AH30" s="125">
        <f>AH28*AH27*PayrollTaxes</f>
        <v>0</v>
      </c>
      <c r="AI30" s="113">
        <f>SUM(AE30:AH30)</f>
        <v>0</v>
      </c>
      <c r="AJ30" s="107"/>
      <c r="AK30" s="136">
        <f>AK28*AK27*PayrollTaxes</f>
        <v>0</v>
      </c>
      <c r="AL30" s="124">
        <f>AL28*AL27*PayrollTaxes</f>
        <v>0</v>
      </c>
      <c r="AM30" s="124">
        <f>AM28*AM27*PayrollTaxes</f>
        <v>0</v>
      </c>
      <c r="AN30" s="125">
        <f>AN28*AN27*PayrollTaxes</f>
        <v>0</v>
      </c>
      <c r="AO30" s="113">
        <f>SUM(AK30:AN30)</f>
        <v>0</v>
      </c>
      <c r="AP30" s="107"/>
      <c r="AQ30" s="113">
        <f>AQ27*AQ28*PayrollTaxes</f>
        <v>0</v>
      </c>
    </row>
    <row r="31" spans="1:43" s="10" customFormat="1" ht="14.1" customHeight="1" thickBot="1">
      <c r="A31" s="16"/>
      <c r="B31" s="519" t="s">
        <v>23</v>
      </c>
      <c r="C31" s="130">
        <f t="shared" ref="C31:N31" si="46">C27*C28+C29+C30</f>
        <v>0</v>
      </c>
      <c r="D31" s="131">
        <f t="shared" si="46"/>
        <v>0</v>
      </c>
      <c r="E31" s="131">
        <f t="shared" si="46"/>
        <v>0</v>
      </c>
      <c r="F31" s="131">
        <f t="shared" si="46"/>
        <v>0</v>
      </c>
      <c r="G31" s="131">
        <f t="shared" si="46"/>
        <v>0</v>
      </c>
      <c r="H31" s="134">
        <f t="shared" si="46"/>
        <v>0</v>
      </c>
      <c r="I31" s="131">
        <f t="shared" si="46"/>
        <v>0</v>
      </c>
      <c r="J31" s="131">
        <f t="shared" si="46"/>
        <v>0</v>
      </c>
      <c r="K31" s="131">
        <f t="shared" si="46"/>
        <v>0</v>
      </c>
      <c r="L31" s="131">
        <f t="shared" si="46"/>
        <v>0</v>
      </c>
      <c r="M31" s="131">
        <f t="shared" si="46"/>
        <v>0</v>
      </c>
      <c r="N31" s="135">
        <f t="shared" si="46"/>
        <v>0</v>
      </c>
      <c r="O31" s="128">
        <f>SUM(C31:N31)</f>
        <v>0</v>
      </c>
      <c r="P31" s="537"/>
      <c r="Q31" s="130">
        <f>Q27*Q28+Q29+Q30</f>
        <v>0</v>
      </c>
      <c r="R31" s="131">
        <f t="shared" ref="R31:AB31" si="47">R27*R28+R29+R30</f>
        <v>0</v>
      </c>
      <c r="S31" s="131">
        <f t="shared" si="47"/>
        <v>0</v>
      </c>
      <c r="T31" s="131">
        <f t="shared" si="47"/>
        <v>0</v>
      </c>
      <c r="U31" s="131">
        <f t="shared" si="47"/>
        <v>0</v>
      </c>
      <c r="V31" s="131">
        <f t="shared" si="47"/>
        <v>0</v>
      </c>
      <c r="W31" s="131">
        <f t="shared" si="47"/>
        <v>0</v>
      </c>
      <c r="X31" s="131">
        <f t="shared" si="47"/>
        <v>0</v>
      </c>
      <c r="Y31" s="131">
        <f t="shared" si="47"/>
        <v>0</v>
      </c>
      <c r="Z31" s="131">
        <f t="shared" si="47"/>
        <v>0</v>
      </c>
      <c r="AA31" s="131">
        <f t="shared" si="47"/>
        <v>0</v>
      </c>
      <c r="AB31" s="134">
        <f t="shared" si="47"/>
        <v>0</v>
      </c>
      <c r="AC31" s="118">
        <f>SUM(Q31:AB31)</f>
        <v>0</v>
      </c>
      <c r="AD31" s="542"/>
      <c r="AE31" s="130">
        <f>(AE27*AE28)+AE29+AE30</f>
        <v>0</v>
      </c>
      <c r="AF31" s="131">
        <f>(AF27*AF28)+AF29+AF30</f>
        <v>0</v>
      </c>
      <c r="AG31" s="131">
        <f>(AG27*AG28)+AG29+AG30</f>
        <v>0</v>
      </c>
      <c r="AH31" s="135">
        <f>(AH27*AH28)+AH29+AH30</f>
        <v>0</v>
      </c>
      <c r="AI31" s="118">
        <f>SUM(AE31:AH31)</f>
        <v>0</v>
      </c>
      <c r="AJ31" s="107"/>
      <c r="AK31" s="137">
        <f>(AK27*AK28)+AK29+AK30</f>
        <v>0</v>
      </c>
      <c r="AL31" s="131">
        <f>(AL27*AL28)+AL29+AL30</f>
        <v>0</v>
      </c>
      <c r="AM31" s="131">
        <f>(AM27*AM28)+AM29+AM30</f>
        <v>0</v>
      </c>
      <c r="AN31" s="135">
        <f>(AN27*AN28)+AN29+AN30</f>
        <v>0</v>
      </c>
      <c r="AO31" s="118">
        <f>SUM(AK31:AN31)</f>
        <v>0</v>
      </c>
      <c r="AP31" s="107"/>
      <c r="AQ31" s="118">
        <f>(AQ28*AQ27)+AQ29+AQ30</f>
        <v>0</v>
      </c>
    </row>
    <row r="32" spans="1:43" s="10" customFormat="1" ht="14.1" customHeight="1">
      <c r="A32" s="16"/>
      <c r="B32" s="520"/>
      <c r="C32" s="16"/>
      <c r="D32" s="31"/>
      <c r="E32" s="31"/>
      <c r="F32" s="31"/>
      <c r="G32" s="31"/>
      <c r="I32" s="31"/>
      <c r="J32" s="31"/>
      <c r="K32" s="31"/>
      <c r="L32" s="31"/>
      <c r="M32" s="31"/>
      <c r="N32" s="40"/>
      <c r="O32" s="41"/>
      <c r="P32" s="536"/>
      <c r="Q32" s="16"/>
      <c r="R32" s="31"/>
      <c r="S32" s="31"/>
      <c r="T32" s="31"/>
      <c r="U32" s="31"/>
      <c r="V32" s="31"/>
      <c r="W32" s="31"/>
      <c r="X32" s="31"/>
      <c r="Y32" s="31"/>
      <c r="Z32" s="31"/>
      <c r="AA32" s="31"/>
      <c r="AC32" s="41"/>
      <c r="AD32" s="541"/>
      <c r="AE32" s="16"/>
      <c r="AF32" s="31"/>
      <c r="AG32" s="31"/>
      <c r="AH32" s="40"/>
      <c r="AI32" s="41"/>
      <c r="AK32" s="78"/>
      <c r="AL32" s="31"/>
      <c r="AM32" s="31"/>
      <c r="AN32" s="40"/>
      <c r="AO32" s="41"/>
      <c r="AQ32" s="41"/>
    </row>
    <row r="33" spans="1:57" s="10" customFormat="1" ht="14.1" customHeight="1">
      <c r="A33" s="16"/>
      <c r="B33" s="518" t="s">
        <v>27</v>
      </c>
      <c r="C33" s="16"/>
      <c r="D33" s="31"/>
      <c r="E33" s="31"/>
      <c r="F33" s="31"/>
      <c r="G33" s="31"/>
      <c r="I33" s="31"/>
      <c r="J33" s="31"/>
      <c r="K33" s="31"/>
      <c r="L33" s="31"/>
      <c r="M33" s="31"/>
      <c r="N33" s="40"/>
      <c r="O33" s="41"/>
      <c r="P33" s="536"/>
      <c r="Q33" s="16"/>
      <c r="R33" s="31"/>
      <c r="S33" s="31"/>
      <c r="T33" s="31"/>
      <c r="U33" s="31"/>
      <c r="V33" s="31"/>
      <c r="W33" s="31"/>
      <c r="X33" s="31"/>
      <c r="Y33" s="31"/>
      <c r="Z33" s="31"/>
      <c r="AA33" s="31"/>
      <c r="AC33" s="41"/>
      <c r="AD33" s="541"/>
      <c r="AE33" s="16"/>
      <c r="AF33" s="31"/>
      <c r="AG33" s="31"/>
      <c r="AH33" s="40"/>
      <c r="AI33" s="41"/>
      <c r="AK33" s="42"/>
      <c r="AL33" s="31"/>
      <c r="AM33" s="31"/>
      <c r="AN33" s="40"/>
      <c r="AO33" s="41"/>
      <c r="AQ33" s="41"/>
    </row>
    <row r="34" spans="1:57" s="10" customFormat="1" ht="14.1" customHeight="1">
      <c r="A34" s="16"/>
      <c r="B34" s="30" t="s">
        <v>352</v>
      </c>
      <c r="C34" s="79">
        <v>0</v>
      </c>
      <c r="D34" s="79">
        <f t="shared" ref="D34:N34" si="48">C34</f>
        <v>0</v>
      </c>
      <c r="E34" s="79">
        <f t="shared" si="48"/>
        <v>0</v>
      </c>
      <c r="F34" s="79">
        <f t="shared" si="48"/>
        <v>0</v>
      </c>
      <c r="G34" s="79">
        <f t="shared" si="48"/>
        <v>0</v>
      </c>
      <c r="H34" s="79">
        <f t="shared" si="48"/>
        <v>0</v>
      </c>
      <c r="I34" s="79">
        <f t="shared" si="48"/>
        <v>0</v>
      </c>
      <c r="J34" s="79">
        <f t="shared" si="48"/>
        <v>0</v>
      </c>
      <c r="K34" s="79">
        <f t="shared" si="48"/>
        <v>0</v>
      </c>
      <c r="L34" s="79">
        <f t="shared" si="48"/>
        <v>0</v>
      </c>
      <c r="M34" s="79">
        <f t="shared" si="48"/>
        <v>0</v>
      </c>
      <c r="N34" s="79">
        <f t="shared" si="48"/>
        <v>0</v>
      </c>
      <c r="O34" s="29"/>
      <c r="P34" s="536"/>
      <c r="Q34" s="79">
        <f>N34</f>
        <v>0</v>
      </c>
      <c r="R34" s="512">
        <f t="shared" ref="R34:AB34" si="49">Q34</f>
        <v>0</v>
      </c>
      <c r="S34" s="512">
        <f t="shared" si="49"/>
        <v>0</v>
      </c>
      <c r="T34" s="512">
        <f t="shared" si="49"/>
        <v>0</v>
      </c>
      <c r="U34" s="512">
        <f t="shared" si="49"/>
        <v>0</v>
      </c>
      <c r="V34" s="512">
        <f t="shared" si="49"/>
        <v>0</v>
      </c>
      <c r="W34" s="512">
        <f t="shared" si="49"/>
        <v>0</v>
      </c>
      <c r="X34" s="512">
        <f t="shared" si="49"/>
        <v>0</v>
      </c>
      <c r="Y34" s="512">
        <f t="shared" si="49"/>
        <v>0</v>
      </c>
      <c r="Z34" s="512">
        <f t="shared" si="49"/>
        <v>0</v>
      </c>
      <c r="AA34" s="512">
        <f t="shared" si="49"/>
        <v>0</v>
      </c>
      <c r="AB34" s="79">
        <f t="shared" si="49"/>
        <v>0</v>
      </c>
      <c r="AC34" s="29"/>
      <c r="AD34" s="541"/>
      <c r="AE34" s="79">
        <f>AB34</f>
        <v>0</v>
      </c>
      <c r="AF34" s="79">
        <f t="shared" ref="AF34:AH35" si="50">AE34</f>
        <v>0</v>
      </c>
      <c r="AG34" s="79">
        <f t="shared" si="50"/>
        <v>0</v>
      </c>
      <c r="AH34" s="81">
        <f t="shared" si="50"/>
        <v>0</v>
      </c>
      <c r="AI34" s="29"/>
      <c r="AK34" s="80">
        <f>AH34</f>
        <v>0</v>
      </c>
      <c r="AL34" s="79">
        <f t="shared" ref="AL34:AN35" si="51">AK34</f>
        <v>0</v>
      </c>
      <c r="AM34" s="79">
        <f t="shared" si="51"/>
        <v>0</v>
      </c>
      <c r="AN34" s="81">
        <f t="shared" si="51"/>
        <v>0</v>
      </c>
      <c r="AO34" s="29"/>
      <c r="AQ34" s="82">
        <f>AN34</f>
        <v>0</v>
      </c>
    </row>
    <row r="35" spans="1:57" s="10" customFormat="1" ht="14.1" customHeight="1">
      <c r="A35" s="16"/>
      <c r="B35" s="8" t="s">
        <v>420</v>
      </c>
      <c r="C35" s="104">
        <v>0</v>
      </c>
      <c r="D35" s="105">
        <f t="shared" ref="D35:N35" si="52">C35</f>
        <v>0</v>
      </c>
      <c r="E35" s="105">
        <f t="shared" si="52"/>
        <v>0</v>
      </c>
      <c r="F35" s="105">
        <f t="shared" si="52"/>
        <v>0</v>
      </c>
      <c r="G35" s="105">
        <f t="shared" si="52"/>
        <v>0</v>
      </c>
      <c r="H35" s="105">
        <f t="shared" si="52"/>
        <v>0</v>
      </c>
      <c r="I35" s="105">
        <f t="shared" si="52"/>
        <v>0</v>
      </c>
      <c r="J35" s="105">
        <f t="shared" si="52"/>
        <v>0</v>
      </c>
      <c r="K35" s="105">
        <f t="shared" si="52"/>
        <v>0</v>
      </c>
      <c r="L35" s="105">
        <f t="shared" si="52"/>
        <v>0</v>
      </c>
      <c r="M35" s="105">
        <f t="shared" si="52"/>
        <v>0</v>
      </c>
      <c r="N35" s="105">
        <f t="shared" si="52"/>
        <v>0</v>
      </c>
      <c r="O35" s="281">
        <f>SUM(C35:N35)</f>
        <v>0</v>
      </c>
      <c r="P35" s="537"/>
      <c r="Q35" s="104">
        <f>N35*(1+WageIncreaseRate)</f>
        <v>0</v>
      </c>
      <c r="R35" s="105">
        <f t="shared" ref="R35:AB35" si="53">Q35</f>
        <v>0</v>
      </c>
      <c r="S35" s="105">
        <f t="shared" si="53"/>
        <v>0</v>
      </c>
      <c r="T35" s="105">
        <f t="shared" si="53"/>
        <v>0</v>
      </c>
      <c r="U35" s="105">
        <f t="shared" si="53"/>
        <v>0</v>
      </c>
      <c r="V35" s="105">
        <f t="shared" si="53"/>
        <v>0</v>
      </c>
      <c r="W35" s="105">
        <f t="shared" si="53"/>
        <v>0</v>
      </c>
      <c r="X35" s="105">
        <f t="shared" si="53"/>
        <v>0</v>
      </c>
      <c r="Y35" s="105">
        <f t="shared" si="53"/>
        <v>0</v>
      </c>
      <c r="Z35" s="105">
        <f t="shared" si="53"/>
        <v>0</v>
      </c>
      <c r="AA35" s="105">
        <f t="shared" si="53"/>
        <v>0</v>
      </c>
      <c r="AB35" s="104">
        <f t="shared" si="53"/>
        <v>0</v>
      </c>
      <c r="AC35" s="115">
        <f>SUM(Q35:AB35)</f>
        <v>0</v>
      </c>
      <c r="AD35" s="542"/>
      <c r="AE35" s="104">
        <f>AB35*(1+WageIncreaseRate)*3</f>
        <v>0</v>
      </c>
      <c r="AF35" s="105">
        <f t="shared" si="50"/>
        <v>0</v>
      </c>
      <c r="AG35" s="105">
        <f t="shared" si="50"/>
        <v>0</v>
      </c>
      <c r="AH35" s="123">
        <f t="shared" si="50"/>
        <v>0</v>
      </c>
      <c r="AI35" s="115">
        <f>SUM(AE35:AH35)</f>
        <v>0</v>
      </c>
      <c r="AJ35" s="107"/>
      <c r="AK35" s="122">
        <f>AH35*(1+WageIncreaseRate)</f>
        <v>0</v>
      </c>
      <c r="AL35" s="105">
        <f t="shared" si="51"/>
        <v>0</v>
      </c>
      <c r="AM35" s="105">
        <f t="shared" si="51"/>
        <v>0</v>
      </c>
      <c r="AN35" s="123">
        <f t="shared" si="51"/>
        <v>0</v>
      </c>
      <c r="AO35" s="115">
        <f>SUM(AK35:AN35)</f>
        <v>0</v>
      </c>
      <c r="AP35" s="107"/>
      <c r="AQ35" s="111">
        <f>AN35*(1+WageIncreaseRate)*4</f>
        <v>0</v>
      </c>
    </row>
    <row r="36" spans="1:57" s="94" customFormat="1" ht="14.1" customHeight="1">
      <c r="A36" s="272"/>
      <c r="B36" s="30" t="s">
        <v>399</v>
      </c>
      <c r="C36" s="954">
        <f t="shared" ref="C36:N36" si="54">C34*EmpBenes/12</f>
        <v>0</v>
      </c>
      <c r="D36" s="955">
        <f t="shared" si="54"/>
        <v>0</v>
      </c>
      <c r="E36" s="955">
        <f t="shared" si="54"/>
        <v>0</v>
      </c>
      <c r="F36" s="955">
        <f t="shared" si="54"/>
        <v>0</v>
      </c>
      <c r="G36" s="955">
        <f t="shared" si="54"/>
        <v>0</v>
      </c>
      <c r="H36" s="955">
        <f t="shared" si="54"/>
        <v>0</v>
      </c>
      <c r="I36" s="955">
        <f t="shared" si="54"/>
        <v>0</v>
      </c>
      <c r="J36" s="955">
        <f t="shared" si="54"/>
        <v>0</v>
      </c>
      <c r="K36" s="955">
        <f t="shared" si="54"/>
        <v>0</v>
      </c>
      <c r="L36" s="955">
        <f t="shared" si="54"/>
        <v>0</v>
      </c>
      <c r="M36" s="955">
        <f t="shared" si="54"/>
        <v>0</v>
      </c>
      <c r="N36" s="955">
        <f t="shared" si="54"/>
        <v>0</v>
      </c>
      <c r="O36" s="281">
        <f>SUM(C36:N36)</f>
        <v>0</v>
      </c>
      <c r="P36" s="956"/>
      <c r="Q36" s="368">
        <f t="shared" ref="Q36:AB36" si="55">Q34*(EmpBenes*(1+EmpBeneIncrease))/12</f>
        <v>0</v>
      </c>
      <c r="R36" s="386">
        <f t="shared" si="55"/>
        <v>0</v>
      </c>
      <c r="S36" s="386">
        <f t="shared" si="55"/>
        <v>0</v>
      </c>
      <c r="T36" s="386">
        <f t="shared" si="55"/>
        <v>0</v>
      </c>
      <c r="U36" s="386">
        <f t="shared" si="55"/>
        <v>0</v>
      </c>
      <c r="V36" s="386">
        <f t="shared" si="55"/>
        <v>0</v>
      </c>
      <c r="W36" s="386">
        <f t="shared" si="55"/>
        <v>0</v>
      </c>
      <c r="X36" s="386">
        <f t="shared" si="55"/>
        <v>0</v>
      </c>
      <c r="Y36" s="386">
        <f t="shared" si="55"/>
        <v>0</v>
      </c>
      <c r="Z36" s="386">
        <f t="shared" si="55"/>
        <v>0</v>
      </c>
      <c r="AA36" s="386">
        <f t="shared" si="55"/>
        <v>0</v>
      </c>
      <c r="AB36" s="368">
        <f t="shared" si="55"/>
        <v>0</v>
      </c>
      <c r="AC36" s="281">
        <f>SUM(Q36:AB36)</f>
        <v>0</v>
      </c>
      <c r="AD36" s="556"/>
      <c r="AE36" s="368">
        <f>AE34*(EmpBenes*(1+EmpBeneIncrease)^2)/4</f>
        <v>0</v>
      </c>
      <c r="AF36" s="386">
        <f>AF34*(EmpBenes*(1+EmpBeneIncrease)^2)/4</f>
        <v>0</v>
      </c>
      <c r="AG36" s="386">
        <f>AG34*(EmpBenes*(1+EmpBeneIncrease)^2)/4</f>
        <v>0</v>
      </c>
      <c r="AH36" s="954">
        <f>AH34*(EmpBenes*(1+EmpBeneIncrease)^2)/4</f>
        <v>0</v>
      </c>
      <c r="AI36" s="284">
        <f>SUM(AE36:AH36)</f>
        <v>0</v>
      </c>
      <c r="AJ36" s="283"/>
      <c r="AK36" s="136">
        <f>AK34*(EmpBenes*(1+EmpBeneIncrease)^3)/4</f>
        <v>0</v>
      </c>
      <c r="AL36" s="955">
        <f>AL34*(EmpBenes*(1+EmpBeneIncrease)^3)/4</f>
        <v>0</v>
      </c>
      <c r="AM36" s="955">
        <f>AM34*(EmpBenes*(1+EmpBeneIncrease)^3)/4</f>
        <v>0</v>
      </c>
      <c r="AN36" s="957">
        <f>AN34*(EmpBenes*(1+EmpBeneIncrease)^3)/4</f>
        <v>0</v>
      </c>
      <c r="AO36" s="284">
        <f>SUM(AK36:AN36)</f>
        <v>0</v>
      </c>
      <c r="AP36" s="283"/>
      <c r="AQ36" s="284">
        <f>AQ34*(EmpBenes*(1+EmpBeneIncrease)^4)</f>
        <v>0</v>
      </c>
    </row>
    <row r="37" spans="1:57" s="94" customFormat="1" ht="14.1" customHeight="1" thickBot="1">
      <c r="A37" s="272"/>
      <c r="B37" s="9" t="s">
        <v>393</v>
      </c>
      <c r="C37" s="954">
        <f t="shared" ref="C37:N37" si="56">C35*C34*PayrollTaxes</f>
        <v>0</v>
      </c>
      <c r="D37" s="955">
        <f t="shared" si="56"/>
        <v>0</v>
      </c>
      <c r="E37" s="955">
        <f t="shared" si="56"/>
        <v>0</v>
      </c>
      <c r="F37" s="955">
        <f t="shared" si="56"/>
        <v>0</v>
      </c>
      <c r="G37" s="955">
        <f t="shared" si="56"/>
        <v>0</v>
      </c>
      <c r="H37" s="955">
        <f t="shared" si="56"/>
        <v>0</v>
      </c>
      <c r="I37" s="955">
        <f t="shared" si="56"/>
        <v>0</v>
      </c>
      <c r="J37" s="955">
        <f t="shared" si="56"/>
        <v>0</v>
      </c>
      <c r="K37" s="955">
        <f t="shared" si="56"/>
        <v>0</v>
      </c>
      <c r="L37" s="955">
        <f t="shared" si="56"/>
        <v>0</v>
      </c>
      <c r="M37" s="955">
        <f t="shared" si="56"/>
        <v>0</v>
      </c>
      <c r="N37" s="955">
        <f t="shared" si="56"/>
        <v>0</v>
      </c>
      <c r="O37" s="286">
        <f>SUM(C37:N37)</f>
        <v>0</v>
      </c>
      <c r="P37" s="956"/>
      <c r="Q37" s="954">
        <f t="shared" ref="Q37:AB37" si="57">Q35*Q34*PayrollTaxes</f>
        <v>0</v>
      </c>
      <c r="R37" s="955">
        <f t="shared" si="57"/>
        <v>0</v>
      </c>
      <c r="S37" s="955">
        <f t="shared" si="57"/>
        <v>0</v>
      </c>
      <c r="T37" s="551">
        <f t="shared" si="57"/>
        <v>0</v>
      </c>
      <c r="U37" s="551">
        <f t="shared" si="57"/>
        <v>0</v>
      </c>
      <c r="V37" s="954">
        <f t="shared" si="57"/>
        <v>0</v>
      </c>
      <c r="W37" s="955">
        <f t="shared" si="57"/>
        <v>0</v>
      </c>
      <c r="X37" s="955">
        <f t="shared" si="57"/>
        <v>0</v>
      </c>
      <c r="Y37" s="955">
        <f t="shared" si="57"/>
        <v>0</v>
      </c>
      <c r="Z37" s="955">
        <f t="shared" si="57"/>
        <v>0</v>
      </c>
      <c r="AA37" s="955">
        <f t="shared" si="57"/>
        <v>0</v>
      </c>
      <c r="AB37" s="955">
        <f t="shared" si="57"/>
        <v>0</v>
      </c>
      <c r="AC37" s="286">
        <f>SUM(Q37:AB37)</f>
        <v>0</v>
      </c>
      <c r="AD37" s="556"/>
      <c r="AE37" s="954">
        <f>AE35*AE34*PayrollTaxes</f>
        <v>0</v>
      </c>
      <c r="AF37" s="955">
        <f>AF35*AF34*PayrollTaxes</f>
        <v>0</v>
      </c>
      <c r="AG37" s="955">
        <f>AG35*AG34*PayrollTaxes</f>
        <v>0</v>
      </c>
      <c r="AH37" s="957">
        <f>AH35*AH34*PayrollTaxes</f>
        <v>0</v>
      </c>
      <c r="AI37" s="284">
        <f>SUM(AE37:AH37)</f>
        <v>0</v>
      </c>
      <c r="AJ37" s="283"/>
      <c r="AK37" s="136">
        <f>AK35*AK34*PayrollTaxes</f>
        <v>0</v>
      </c>
      <c r="AL37" s="955">
        <f>AL35*AL34*PayrollTaxes</f>
        <v>0</v>
      </c>
      <c r="AM37" s="955">
        <f>AM35*AM34*PayrollTaxes</f>
        <v>0</v>
      </c>
      <c r="AN37" s="957">
        <f>AN35*AN34*PayrollTaxes</f>
        <v>0</v>
      </c>
      <c r="AO37" s="284">
        <f>SUM(AK37:AN37)</f>
        <v>0</v>
      </c>
      <c r="AP37" s="283"/>
      <c r="AQ37" s="284">
        <f>AQ34*AQ35*PayrollTaxes</f>
        <v>0</v>
      </c>
    </row>
    <row r="38" spans="1:57" s="94" customFormat="1" ht="14.1" customHeight="1" thickBot="1">
      <c r="A38" s="272"/>
      <c r="B38" s="391" t="s">
        <v>23</v>
      </c>
      <c r="C38" s="958">
        <f t="shared" ref="C38:N38" si="58">C34*C35+C36+C37</f>
        <v>0</v>
      </c>
      <c r="D38" s="959">
        <f t="shared" si="58"/>
        <v>0</v>
      </c>
      <c r="E38" s="959">
        <f t="shared" si="58"/>
        <v>0</v>
      </c>
      <c r="F38" s="959">
        <f t="shared" si="58"/>
        <v>0</v>
      </c>
      <c r="G38" s="959">
        <f t="shared" si="58"/>
        <v>0</v>
      </c>
      <c r="H38" s="959">
        <f t="shared" si="58"/>
        <v>0</v>
      </c>
      <c r="I38" s="959">
        <f t="shared" si="58"/>
        <v>0</v>
      </c>
      <c r="J38" s="959">
        <f t="shared" si="58"/>
        <v>0</v>
      </c>
      <c r="K38" s="959">
        <f t="shared" si="58"/>
        <v>0</v>
      </c>
      <c r="L38" s="959">
        <f t="shared" si="58"/>
        <v>0</v>
      </c>
      <c r="M38" s="959">
        <f t="shared" si="58"/>
        <v>0</v>
      </c>
      <c r="N38" s="959">
        <f t="shared" si="58"/>
        <v>0</v>
      </c>
      <c r="O38" s="390">
        <f>SUM(C37:N37)</f>
        <v>0</v>
      </c>
      <c r="P38" s="956"/>
      <c r="Q38" s="958">
        <f t="shared" ref="Q38:AB38" si="59">Q34*Q35+Q36+Q37</f>
        <v>0</v>
      </c>
      <c r="R38" s="959">
        <f t="shared" si="59"/>
        <v>0</v>
      </c>
      <c r="S38" s="959">
        <f t="shared" si="59"/>
        <v>0</v>
      </c>
      <c r="T38" s="958">
        <f t="shared" si="59"/>
        <v>0</v>
      </c>
      <c r="U38" s="959">
        <f t="shared" si="59"/>
        <v>0</v>
      </c>
      <c r="V38" s="959">
        <f t="shared" si="59"/>
        <v>0</v>
      </c>
      <c r="W38" s="959">
        <f t="shared" si="59"/>
        <v>0</v>
      </c>
      <c r="X38" s="959">
        <f t="shared" si="59"/>
        <v>0</v>
      </c>
      <c r="Y38" s="959">
        <f t="shared" si="59"/>
        <v>0</v>
      </c>
      <c r="Z38" s="959">
        <f t="shared" si="59"/>
        <v>0</v>
      </c>
      <c r="AA38" s="959">
        <f t="shared" si="59"/>
        <v>0</v>
      </c>
      <c r="AB38" s="959">
        <f t="shared" si="59"/>
        <v>0</v>
      </c>
      <c r="AC38" s="118">
        <f>SUM(Q38:AB38)</f>
        <v>0</v>
      </c>
      <c r="AD38" s="556"/>
      <c r="AE38" s="958">
        <f>(AE34*AE35)+AE36+AE37</f>
        <v>0</v>
      </c>
      <c r="AF38" s="959">
        <f>(AF34*AF35)+AF36+AF37</f>
        <v>0</v>
      </c>
      <c r="AG38" s="959">
        <f>(AG34*AG35)+AG36+AG37</f>
        <v>0</v>
      </c>
      <c r="AH38" s="960">
        <f>(AH34*AH35)+AH36+AH37</f>
        <v>0</v>
      </c>
      <c r="AI38" s="118">
        <f>SUM(AE38:AH38)</f>
        <v>0</v>
      </c>
      <c r="AJ38" s="283"/>
      <c r="AK38" s="137">
        <f>(AK34*AK35)+AK36+AK37</f>
        <v>0</v>
      </c>
      <c r="AL38" s="959">
        <f>(AL34*AL35)+AL36+AL37</f>
        <v>0</v>
      </c>
      <c r="AM38" s="959">
        <f>(AM34*AM35)+AM36+AM37</f>
        <v>0</v>
      </c>
      <c r="AN38" s="960">
        <f>(AN34*AN35)+AN36+AN37</f>
        <v>0</v>
      </c>
      <c r="AO38" s="118">
        <f>SUM(AK38:AN38)</f>
        <v>0</v>
      </c>
      <c r="AP38" s="283"/>
      <c r="AQ38" s="390">
        <f>(AQ35*AQ34)+AQ36+AQ37</f>
        <v>0</v>
      </c>
    </row>
    <row r="39" spans="1:57" s="94" customFormat="1" ht="14.1" customHeight="1">
      <c r="A39" s="272"/>
      <c r="B39" s="294"/>
      <c r="C39" s="943"/>
      <c r="D39" s="961"/>
      <c r="E39" s="961"/>
      <c r="F39" s="961"/>
      <c r="G39" s="961"/>
      <c r="H39" s="283"/>
      <c r="I39" s="961"/>
      <c r="J39" s="961"/>
      <c r="K39" s="961"/>
      <c r="L39" s="961"/>
      <c r="M39" s="961"/>
      <c r="N39" s="962"/>
      <c r="O39" s="287"/>
      <c r="P39" s="956"/>
      <c r="Q39" s="943"/>
      <c r="R39" s="961"/>
      <c r="S39" s="961"/>
      <c r="T39" s="943"/>
      <c r="U39" s="961"/>
      <c r="V39" s="283"/>
      <c r="W39" s="961"/>
      <c r="X39" s="961"/>
      <c r="Y39" s="961"/>
      <c r="Z39" s="961"/>
      <c r="AA39" s="961"/>
      <c r="AB39" s="962"/>
      <c r="AC39" s="287"/>
      <c r="AD39" s="556"/>
      <c r="AE39" s="943"/>
      <c r="AF39" s="961"/>
      <c r="AG39" s="961"/>
      <c r="AH39" s="962"/>
      <c r="AI39" s="287"/>
      <c r="AJ39" s="283"/>
      <c r="AK39" s="941"/>
      <c r="AL39" s="961"/>
      <c r="AM39" s="961"/>
      <c r="AN39" s="962"/>
      <c r="AO39" s="287"/>
      <c r="AP39" s="283"/>
      <c r="AQ39" s="287"/>
    </row>
    <row r="40" spans="1:57" s="94" customFormat="1" ht="14.1" customHeight="1">
      <c r="A40" s="272"/>
      <c r="B40" s="963" t="s">
        <v>353</v>
      </c>
      <c r="C40" s="251"/>
      <c r="D40" s="964"/>
      <c r="E40" s="964"/>
      <c r="F40" s="964"/>
      <c r="G40" s="964"/>
      <c r="H40" s="256"/>
      <c r="I40" s="964"/>
      <c r="J40" s="964"/>
      <c r="K40" s="964"/>
      <c r="L40" s="964"/>
      <c r="M40" s="964"/>
      <c r="N40" s="949"/>
      <c r="O40" s="654"/>
      <c r="P40" s="965"/>
      <c r="Q40" s="251"/>
      <c r="R40" s="964"/>
      <c r="S40" s="964"/>
      <c r="T40" s="964"/>
      <c r="U40" s="964"/>
      <c r="V40" s="964"/>
      <c r="W40" s="964"/>
      <c r="X40" s="964"/>
      <c r="Y40" s="964"/>
      <c r="Z40" s="964"/>
      <c r="AA40" s="964"/>
      <c r="AB40" s="256"/>
      <c r="AC40" s="246"/>
      <c r="AD40" s="555"/>
      <c r="AE40" s="272"/>
      <c r="AF40" s="966"/>
      <c r="AG40" s="966"/>
      <c r="AH40" s="497"/>
      <c r="AI40" s="246"/>
      <c r="AK40" s="78"/>
      <c r="AL40" s="966"/>
      <c r="AM40" s="966"/>
      <c r="AN40" s="497"/>
      <c r="AO40" s="246"/>
      <c r="AQ40" s="246"/>
    </row>
    <row r="41" spans="1:57" s="973" customFormat="1" ht="14.1" customHeight="1">
      <c r="A41" s="967"/>
      <c r="B41" s="968" t="s">
        <v>354</v>
      </c>
      <c r="C41" s="77">
        <v>0</v>
      </c>
      <c r="D41" s="77">
        <f t="shared" ref="D41:N41" si="60">C41</f>
        <v>0</v>
      </c>
      <c r="E41" s="77">
        <f t="shared" si="60"/>
        <v>0</v>
      </c>
      <c r="F41" s="77">
        <f t="shared" si="60"/>
        <v>0</v>
      </c>
      <c r="G41" s="77">
        <f t="shared" si="60"/>
        <v>0</v>
      </c>
      <c r="H41" s="77">
        <f t="shared" si="60"/>
        <v>0</v>
      </c>
      <c r="I41" s="77">
        <f t="shared" si="60"/>
        <v>0</v>
      </c>
      <c r="J41" s="77">
        <f t="shared" si="60"/>
        <v>0</v>
      </c>
      <c r="K41" s="77">
        <f t="shared" si="60"/>
        <v>0</v>
      </c>
      <c r="L41" s="77">
        <f t="shared" si="60"/>
        <v>0</v>
      </c>
      <c r="M41" s="77">
        <f t="shared" si="60"/>
        <v>0</v>
      </c>
      <c r="N41" s="77">
        <f t="shared" si="60"/>
        <v>0</v>
      </c>
      <c r="O41" s="969"/>
      <c r="P41" s="970"/>
      <c r="Q41" s="77">
        <f>N41</f>
        <v>0</v>
      </c>
      <c r="R41" s="101">
        <f t="shared" ref="R41:AB41" si="61">Q41</f>
        <v>0</v>
      </c>
      <c r="S41" s="101">
        <f t="shared" si="61"/>
        <v>0</v>
      </c>
      <c r="T41" s="101">
        <f t="shared" si="61"/>
        <v>0</v>
      </c>
      <c r="U41" s="101">
        <f t="shared" si="61"/>
        <v>0</v>
      </c>
      <c r="V41" s="101">
        <f t="shared" si="61"/>
        <v>0</v>
      </c>
      <c r="W41" s="101">
        <f t="shared" si="61"/>
        <v>0</v>
      </c>
      <c r="X41" s="101">
        <f t="shared" si="61"/>
        <v>0</v>
      </c>
      <c r="Y41" s="101">
        <f t="shared" si="61"/>
        <v>0</v>
      </c>
      <c r="Z41" s="101">
        <f t="shared" si="61"/>
        <v>0</v>
      </c>
      <c r="AA41" s="101">
        <f t="shared" si="61"/>
        <v>0</v>
      </c>
      <c r="AB41" s="77">
        <f t="shared" si="61"/>
        <v>0</v>
      </c>
      <c r="AC41" s="969"/>
      <c r="AD41" s="971"/>
      <c r="AE41" s="77">
        <f>AB41</f>
        <v>0</v>
      </c>
      <c r="AF41" s="77">
        <f t="shared" ref="AF41:AH43" si="62">AE41</f>
        <v>0</v>
      </c>
      <c r="AG41" s="77">
        <f t="shared" si="62"/>
        <v>0</v>
      </c>
      <c r="AH41" s="102">
        <f t="shared" si="62"/>
        <v>0</v>
      </c>
      <c r="AI41" s="969"/>
      <c r="AJ41" s="972"/>
      <c r="AK41" s="938">
        <f>AH41</f>
        <v>0</v>
      </c>
      <c r="AL41" s="77">
        <f t="shared" ref="AL41:AN43" si="63">AK41</f>
        <v>0</v>
      </c>
      <c r="AM41" s="77">
        <f t="shared" si="63"/>
        <v>0</v>
      </c>
      <c r="AN41" s="102">
        <f t="shared" si="63"/>
        <v>0</v>
      </c>
      <c r="AO41" s="969"/>
      <c r="AP41" s="972"/>
      <c r="AQ41" s="939">
        <f>AN41</f>
        <v>0</v>
      </c>
    </row>
    <row r="42" spans="1:57" s="94" customFormat="1" ht="14.1" customHeight="1">
      <c r="A42" s="272"/>
      <c r="B42" s="974" t="s">
        <v>358</v>
      </c>
      <c r="C42" s="932">
        <v>0</v>
      </c>
      <c r="D42" s="932">
        <f t="shared" ref="D42:N42" si="64">C42</f>
        <v>0</v>
      </c>
      <c r="E42" s="932">
        <f t="shared" si="64"/>
        <v>0</v>
      </c>
      <c r="F42" s="932">
        <f t="shared" si="64"/>
        <v>0</v>
      </c>
      <c r="G42" s="932">
        <f t="shared" si="64"/>
        <v>0</v>
      </c>
      <c r="H42" s="932">
        <f t="shared" si="64"/>
        <v>0</v>
      </c>
      <c r="I42" s="932">
        <f t="shared" si="64"/>
        <v>0</v>
      </c>
      <c r="J42" s="932">
        <f t="shared" si="64"/>
        <v>0</v>
      </c>
      <c r="K42" s="932">
        <f t="shared" si="64"/>
        <v>0</v>
      </c>
      <c r="L42" s="932">
        <f t="shared" si="64"/>
        <v>0</v>
      </c>
      <c r="M42" s="932">
        <f t="shared" si="64"/>
        <v>0</v>
      </c>
      <c r="N42" s="932">
        <f t="shared" si="64"/>
        <v>0</v>
      </c>
      <c r="O42" s="975"/>
      <c r="P42" s="976"/>
      <c r="Q42" s="932">
        <f>N42</f>
        <v>0</v>
      </c>
      <c r="R42" s="934">
        <f t="shared" ref="R42:AB42" si="65">Q42</f>
        <v>0</v>
      </c>
      <c r="S42" s="934">
        <f t="shared" si="65"/>
        <v>0</v>
      </c>
      <c r="T42" s="934">
        <f t="shared" si="65"/>
        <v>0</v>
      </c>
      <c r="U42" s="934">
        <f t="shared" si="65"/>
        <v>0</v>
      </c>
      <c r="V42" s="934">
        <f t="shared" si="65"/>
        <v>0</v>
      </c>
      <c r="W42" s="934">
        <f t="shared" si="65"/>
        <v>0</v>
      </c>
      <c r="X42" s="934">
        <f t="shared" si="65"/>
        <v>0</v>
      </c>
      <c r="Y42" s="934">
        <f t="shared" si="65"/>
        <v>0</v>
      </c>
      <c r="Z42" s="934">
        <f t="shared" si="65"/>
        <v>0</v>
      </c>
      <c r="AA42" s="934">
        <f t="shared" si="65"/>
        <v>0</v>
      </c>
      <c r="AB42" s="932">
        <f t="shared" si="65"/>
        <v>0</v>
      </c>
      <c r="AC42" s="975"/>
      <c r="AD42" s="977"/>
      <c r="AE42" s="932">
        <f>AB42*3</f>
        <v>0</v>
      </c>
      <c r="AF42" s="932">
        <f t="shared" si="62"/>
        <v>0</v>
      </c>
      <c r="AG42" s="932">
        <f t="shared" si="62"/>
        <v>0</v>
      </c>
      <c r="AH42" s="935">
        <f t="shared" si="62"/>
        <v>0</v>
      </c>
      <c r="AI42" s="975"/>
      <c r="AJ42" s="978"/>
      <c r="AK42" s="936">
        <f>AH42</f>
        <v>0</v>
      </c>
      <c r="AL42" s="932">
        <f t="shared" si="63"/>
        <v>0</v>
      </c>
      <c r="AM42" s="942">
        <f t="shared" si="63"/>
        <v>0</v>
      </c>
      <c r="AN42" s="942">
        <f t="shared" si="63"/>
        <v>0</v>
      </c>
      <c r="AO42" s="975"/>
      <c r="AP42" s="978"/>
      <c r="AQ42" s="937">
        <f>AN42*4</f>
        <v>0</v>
      </c>
    </row>
    <row r="43" spans="1:57" s="296" customFormat="1" ht="14.1" customHeight="1">
      <c r="A43" s="295"/>
      <c r="B43" s="979" t="s">
        <v>355</v>
      </c>
      <c r="C43" s="940">
        <v>0</v>
      </c>
      <c r="D43" s="940">
        <f t="shared" ref="D43:N43" si="66">C43</f>
        <v>0</v>
      </c>
      <c r="E43" s="940">
        <f t="shared" si="66"/>
        <v>0</v>
      </c>
      <c r="F43" s="940">
        <f t="shared" si="66"/>
        <v>0</v>
      </c>
      <c r="G43" s="940">
        <f t="shared" si="66"/>
        <v>0</v>
      </c>
      <c r="H43" s="940">
        <f t="shared" si="66"/>
        <v>0</v>
      </c>
      <c r="I43" s="940">
        <f t="shared" si="66"/>
        <v>0</v>
      </c>
      <c r="J43" s="940">
        <f t="shared" si="66"/>
        <v>0</v>
      </c>
      <c r="K43" s="940">
        <f t="shared" si="66"/>
        <v>0</v>
      </c>
      <c r="L43" s="940">
        <f t="shared" si="66"/>
        <v>0</v>
      </c>
      <c r="M43" s="940">
        <f t="shared" si="66"/>
        <v>0</v>
      </c>
      <c r="N43" s="940">
        <f t="shared" si="66"/>
        <v>0</v>
      </c>
      <c r="O43" s="980"/>
      <c r="P43" s="981"/>
      <c r="Q43" s="940">
        <f>N43*(1+WageIncreaseRate)</f>
        <v>0</v>
      </c>
      <c r="R43" s="940">
        <f t="shared" ref="R43:AB43" si="67">Q43</f>
        <v>0</v>
      </c>
      <c r="S43" s="940">
        <f t="shared" si="67"/>
        <v>0</v>
      </c>
      <c r="T43" s="940">
        <f t="shared" si="67"/>
        <v>0</v>
      </c>
      <c r="U43" s="940">
        <f t="shared" si="67"/>
        <v>0</v>
      </c>
      <c r="V43" s="940">
        <f t="shared" si="67"/>
        <v>0</v>
      </c>
      <c r="W43" s="940">
        <f t="shared" si="67"/>
        <v>0</v>
      </c>
      <c r="X43" s="940">
        <f t="shared" si="67"/>
        <v>0</v>
      </c>
      <c r="Y43" s="940">
        <f t="shared" si="67"/>
        <v>0</v>
      </c>
      <c r="Z43" s="940">
        <f t="shared" si="67"/>
        <v>0</v>
      </c>
      <c r="AA43" s="940">
        <f t="shared" si="67"/>
        <v>0</v>
      </c>
      <c r="AB43" s="940">
        <f t="shared" si="67"/>
        <v>0</v>
      </c>
      <c r="AC43" s="969"/>
      <c r="AD43" s="982"/>
      <c r="AE43" s="940">
        <f>AB43*(1+WageIncreaseRate)</f>
        <v>0</v>
      </c>
      <c r="AF43" s="940">
        <f t="shared" si="62"/>
        <v>0</v>
      </c>
      <c r="AG43" s="940">
        <f t="shared" si="62"/>
        <v>0</v>
      </c>
      <c r="AH43" s="940">
        <f t="shared" si="62"/>
        <v>0</v>
      </c>
      <c r="AI43" s="969"/>
      <c r="AJ43" s="297"/>
      <c r="AK43" s="940">
        <f>AH43*(1+WageIncreaseRate)</f>
        <v>0</v>
      </c>
      <c r="AL43" s="942">
        <f t="shared" si="63"/>
        <v>0</v>
      </c>
      <c r="AM43" s="942">
        <f t="shared" si="63"/>
        <v>0</v>
      </c>
      <c r="AN43" s="942">
        <f t="shared" si="63"/>
        <v>0</v>
      </c>
      <c r="AO43" s="969"/>
      <c r="AQ43" s="1175">
        <f>AN43*(1+WageIncreaseRate)</f>
        <v>0</v>
      </c>
    </row>
    <row r="44" spans="1:57" s="94" customFormat="1" ht="14.1" customHeight="1">
      <c r="A44" s="272"/>
      <c r="B44" s="983" t="s">
        <v>359</v>
      </c>
      <c r="C44" s="875">
        <f t="shared" ref="C44:N44" si="68">C42*C43</f>
        <v>0</v>
      </c>
      <c r="D44" s="875">
        <f t="shared" si="68"/>
        <v>0</v>
      </c>
      <c r="E44" s="875">
        <f t="shared" si="68"/>
        <v>0</v>
      </c>
      <c r="F44" s="875">
        <f t="shared" si="68"/>
        <v>0</v>
      </c>
      <c r="G44" s="875">
        <f t="shared" si="68"/>
        <v>0</v>
      </c>
      <c r="H44" s="875">
        <f t="shared" si="68"/>
        <v>0</v>
      </c>
      <c r="I44" s="875">
        <f t="shared" si="68"/>
        <v>0</v>
      </c>
      <c r="J44" s="875">
        <f t="shared" si="68"/>
        <v>0</v>
      </c>
      <c r="K44" s="875">
        <f t="shared" si="68"/>
        <v>0</v>
      </c>
      <c r="L44" s="875">
        <f t="shared" si="68"/>
        <v>0</v>
      </c>
      <c r="M44" s="875">
        <f t="shared" si="68"/>
        <v>0</v>
      </c>
      <c r="N44" s="875">
        <f t="shared" si="68"/>
        <v>0</v>
      </c>
      <c r="O44" s="666">
        <f>SUM(C44:N44)</f>
        <v>0</v>
      </c>
      <c r="P44" s="1173"/>
      <c r="Q44" s="875">
        <f t="shared" ref="Q44:AB44" si="69">Q42*Q43</f>
        <v>0</v>
      </c>
      <c r="R44" s="875">
        <f t="shared" si="69"/>
        <v>0</v>
      </c>
      <c r="S44" s="875">
        <f t="shared" si="69"/>
        <v>0</v>
      </c>
      <c r="T44" s="875">
        <f t="shared" si="69"/>
        <v>0</v>
      </c>
      <c r="U44" s="875">
        <f t="shared" si="69"/>
        <v>0</v>
      </c>
      <c r="V44" s="875">
        <f t="shared" si="69"/>
        <v>0</v>
      </c>
      <c r="W44" s="875">
        <f t="shared" si="69"/>
        <v>0</v>
      </c>
      <c r="X44" s="875">
        <f t="shared" si="69"/>
        <v>0</v>
      </c>
      <c r="Y44" s="875">
        <f t="shared" si="69"/>
        <v>0</v>
      </c>
      <c r="Z44" s="875">
        <f t="shared" si="69"/>
        <v>0</v>
      </c>
      <c r="AA44" s="875">
        <f t="shared" si="69"/>
        <v>0</v>
      </c>
      <c r="AB44" s="875">
        <f t="shared" si="69"/>
        <v>0</v>
      </c>
      <c r="AC44" s="286">
        <f>SUM(Q44:AB44)</f>
        <v>0</v>
      </c>
      <c r="AD44" s="556"/>
      <c r="AE44" s="875">
        <f>AE42*AE43</f>
        <v>0</v>
      </c>
      <c r="AF44" s="875">
        <f>AF42*AF43</f>
        <v>0</v>
      </c>
      <c r="AG44" s="875">
        <f>AG42*AG43</f>
        <v>0</v>
      </c>
      <c r="AH44" s="875">
        <f>AH42*AH43</f>
        <v>0</v>
      </c>
      <c r="AI44" s="284">
        <f>SUM(AE44:AH44)</f>
        <v>0</v>
      </c>
      <c r="AJ44" s="287"/>
      <c r="AK44" s="875">
        <f>AK42*AK43</f>
        <v>0</v>
      </c>
      <c r="AL44" s="875">
        <f>AL42*AL43</f>
        <v>0</v>
      </c>
      <c r="AM44" s="875">
        <f>AM42*AM43</f>
        <v>0</v>
      </c>
      <c r="AN44" s="875">
        <f>AN42*AN43</f>
        <v>0</v>
      </c>
      <c r="AO44" s="284">
        <f>SUM(AK44:AN44)</f>
        <v>0</v>
      </c>
      <c r="AP44" s="287"/>
      <c r="AQ44" s="661">
        <f>AQ42*AQ43</f>
        <v>0</v>
      </c>
      <c r="AR44" s="1172"/>
      <c r="AS44" s="1172"/>
      <c r="AT44" s="1172"/>
      <c r="AU44" s="1172"/>
      <c r="AV44" s="1172"/>
      <c r="AW44" s="1172"/>
      <c r="AX44" s="1172"/>
      <c r="AY44" s="1172"/>
      <c r="AZ44" s="1172"/>
      <c r="BA44" s="1172"/>
      <c r="BB44" s="1172"/>
      <c r="BC44" s="1172"/>
      <c r="BD44" s="1172"/>
      <c r="BE44" s="1172"/>
    </row>
    <row r="45" spans="1:57" s="94" customFormat="1" ht="14.1" customHeight="1">
      <c r="A45" s="272"/>
      <c r="B45" s="983" t="s">
        <v>421</v>
      </c>
      <c r="C45" s="875">
        <f>C41*C44</f>
        <v>0</v>
      </c>
      <c r="D45" s="875">
        <f t="shared" ref="D45:M45" si="70">D41*D44</f>
        <v>0</v>
      </c>
      <c r="E45" s="875">
        <f t="shared" si="70"/>
        <v>0</v>
      </c>
      <c r="F45" s="875">
        <f t="shared" si="70"/>
        <v>0</v>
      </c>
      <c r="G45" s="875">
        <f t="shared" si="70"/>
        <v>0</v>
      </c>
      <c r="H45" s="875">
        <f t="shared" si="70"/>
        <v>0</v>
      </c>
      <c r="I45" s="875">
        <f t="shared" si="70"/>
        <v>0</v>
      </c>
      <c r="J45" s="875">
        <f t="shared" si="70"/>
        <v>0</v>
      </c>
      <c r="K45" s="875">
        <f t="shared" si="70"/>
        <v>0</v>
      </c>
      <c r="L45" s="875">
        <f t="shared" si="70"/>
        <v>0</v>
      </c>
      <c r="M45" s="875">
        <f t="shared" si="70"/>
        <v>0</v>
      </c>
      <c r="N45" s="875">
        <f>N41*N44</f>
        <v>0</v>
      </c>
      <c r="O45" s="666">
        <f>SUM(C45:N45)</f>
        <v>0</v>
      </c>
      <c r="P45" s="1173"/>
      <c r="Q45" s="875">
        <f>Q41*Q44</f>
        <v>0</v>
      </c>
      <c r="R45" s="875">
        <f t="shared" ref="R45:AB45" si="71">R41*R44</f>
        <v>0</v>
      </c>
      <c r="S45" s="875">
        <f t="shared" si="71"/>
        <v>0</v>
      </c>
      <c r="T45" s="875">
        <f t="shared" si="71"/>
        <v>0</v>
      </c>
      <c r="U45" s="875">
        <f t="shared" si="71"/>
        <v>0</v>
      </c>
      <c r="V45" s="875">
        <f t="shared" si="71"/>
        <v>0</v>
      </c>
      <c r="W45" s="875">
        <f t="shared" si="71"/>
        <v>0</v>
      </c>
      <c r="X45" s="875">
        <f t="shared" si="71"/>
        <v>0</v>
      </c>
      <c r="Y45" s="875">
        <f t="shared" si="71"/>
        <v>0</v>
      </c>
      <c r="Z45" s="875">
        <f t="shared" si="71"/>
        <v>0</v>
      </c>
      <c r="AA45" s="875">
        <f t="shared" si="71"/>
        <v>0</v>
      </c>
      <c r="AB45" s="875">
        <f t="shared" si="71"/>
        <v>0</v>
      </c>
      <c r="AC45" s="286">
        <f>SUM(Q45:AB45)</f>
        <v>0</v>
      </c>
      <c r="AD45" s="556"/>
      <c r="AE45" s="875">
        <f>AE41*AE44</f>
        <v>0</v>
      </c>
      <c r="AF45" s="875">
        <f>AF41*AF44</f>
        <v>0</v>
      </c>
      <c r="AG45" s="875">
        <f>AG41*AG44</f>
        <v>0</v>
      </c>
      <c r="AH45" s="875">
        <f>AH41*AH44</f>
        <v>0</v>
      </c>
      <c r="AI45" s="284">
        <f>SUM(AE45:AH45)</f>
        <v>0</v>
      </c>
      <c r="AJ45" s="287"/>
      <c r="AK45" s="875">
        <f>AK41*AK44</f>
        <v>0</v>
      </c>
      <c r="AL45" s="875">
        <f>AL41*AL44</f>
        <v>0</v>
      </c>
      <c r="AM45" s="875">
        <f>AM41*AM44</f>
        <v>0</v>
      </c>
      <c r="AN45" s="875">
        <f>AN41*AN44</f>
        <v>0</v>
      </c>
      <c r="AO45" s="284">
        <f>SUM(AK45:AN45)</f>
        <v>0</v>
      </c>
      <c r="AP45" s="287"/>
      <c r="AQ45" s="661">
        <f>AQ43*AQ44</f>
        <v>0</v>
      </c>
      <c r="AR45" s="1172"/>
      <c r="AS45" s="1172"/>
      <c r="AT45" s="1172"/>
      <c r="AU45" s="1172"/>
      <c r="AV45" s="1172"/>
      <c r="AW45" s="1172"/>
      <c r="AX45" s="1172"/>
      <c r="AY45" s="1172"/>
      <c r="AZ45" s="1172"/>
      <c r="BA45" s="1172"/>
      <c r="BB45" s="1172"/>
      <c r="BC45" s="1172"/>
      <c r="BD45" s="1172"/>
      <c r="BE45" s="1172"/>
    </row>
    <row r="46" spans="1:57" s="94" customFormat="1" ht="14.1" customHeight="1">
      <c r="A46" s="272"/>
      <c r="B46" s="983" t="s">
        <v>399</v>
      </c>
      <c r="C46" s="875">
        <f t="shared" ref="C46:N46" si="72">C41*PTEmpBenes/12</f>
        <v>0</v>
      </c>
      <c r="D46" s="875">
        <f t="shared" si="72"/>
        <v>0</v>
      </c>
      <c r="E46" s="875">
        <f t="shared" si="72"/>
        <v>0</v>
      </c>
      <c r="F46" s="875">
        <f t="shared" si="72"/>
        <v>0</v>
      </c>
      <c r="G46" s="875">
        <f t="shared" si="72"/>
        <v>0</v>
      </c>
      <c r="H46" s="875">
        <f t="shared" si="72"/>
        <v>0</v>
      </c>
      <c r="I46" s="875">
        <f t="shared" si="72"/>
        <v>0</v>
      </c>
      <c r="J46" s="875">
        <f t="shared" si="72"/>
        <v>0</v>
      </c>
      <c r="K46" s="875">
        <f t="shared" si="72"/>
        <v>0</v>
      </c>
      <c r="L46" s="875">
        <f t="shared" si="72"/>
        <v>0</v>
      </c>
      <c r="M46" s="875">
        <f t="shared" si="72"/>
        <v>0</v>
      </c>
      <c r="N46" s="875">
        <f t="shared" si="72"/>
        <v>0</v>
      </c>
      <c r="O46" s="666">
        <f>SUM(C46:N46)</f>
        <v>0</v>
      </c>
      <c r="P46" s="984"/>
      <c r="Q46" s="667">
        <f t="shared" ref="Q46:AB46" si="73">Q41*(PTEmpBenes*(1+EmpBeneIncrease))/12</f>
        <v>0</v>
      </c>
      <c r="R46" s="667">
        <f t="shared" si="73"/>
        <v>0</v>
      </c>
      <c r="S46" s="667">
        <f t="shared" si="73"/>
        <v>0</v>
      </c>
      <c r="T46" s="667">
        <f t="shared" si="73"/>
        <v>0</v>
      </c>
      <c r="U46" s="667">
        <f t="shared" si="73"/>
        <v>0</v>
      </c>
      <c r="V46" s="667">
        <f t="shared" si="73"/>
        <v>0</v>
      </c>
      <c r="W46" s="667">
        <f t="shared" si="73"/>
        <v>0</v>
      </c>
      <c r="X46" s="667">
        <f t="shared" si="73"/>
        <v>0</v>
      </c>
      <c r="Y46" s="667">
        <f t="shared" si="73"/>
        <v>0</v>
      </c>
      <c r="Z46" s="667">
        <f t="shared" si="73"/>
        <v>0</v>
      </c>
      <c r="AA46" s="667">
        <f t="shared" si="73"/>
        <v>0</v>
      </c>
      <c r="AB46" s="667">
        <f t="shared" si="73"/>
        <v>0</v>
      </c>
      <c r="AC46" s="286">
        <f>SUM(Q46:AB46)</f>
        <v>0</v>
      </c>
      <c r="AD46" s="556"/>
      <c r="AE46" s="667">
        <f>AE41*(PTEmpBenes*(1+EmpBeneIncrease)^2)/4</f>
        <v>0</v>
      </c>
      <c r="AF46" s="667">
        <f>AF41*(PTEmpBenes*(1+EmpBeneIncrease)^2)/4</f>
        <v>0</v>
      </c>
      <c r="AG46" s="667">
        <f>AG41*(PTEmpBenes*(1+EmpBeneIncrease)^2)/4</f>
        <v>0</v>
      </c>
      <c r="AH46" s="667">
        <f>AH41*(PTEmpBenes*(1+EmpBeneIncrease)^2)/4</f>
        <v>0</v>
      </c>
      <c r="AI46" s="284">
        <f>SUM(AE46:AH46)</f>
        <v>0</v>
      </c>
      <c r="AJ46" s="287"/>
      <c r="AK46" s="667">
        <f>AK41*(PTEmpBenes*(1+EmpBeneIncrease)^3)/4</f>
        <v>0</v>
      </c>
      <c r="AL46" s="667">
        <f>AL41*(PTEmpBenes*(1+EmpBeneIncrease)^3)/4</f>
        <v>0</v>
      </c>
      <c r="AM46" s="667">
        <f>AM41*(PTEmpBenes*(1+EmpBeneIncrease)^3)/4</f>
        <v>0</v>
      </c>
      <c r="AN46" s="667">
        <f>AN41*(PTEmpBenes*(1+EmpBeneIncrease)^3)/4</f>
        <v>0</v>
      </c>
      <c r="AO46" s="284">
        <f>SUM(AK46:AN46)</f>
        <v>0</v>
      </c>
      <c r="AP46" s="287"/>
      <c r="AQ46" s="670">
        <f>AQ41*(PTEmpBenes*(1+EmpBeneIncrease)^4)</f>
        <v>0</v>
      </c>
    </row>
    <row r="47" spans="1:57" s="94" customFormat="1" ht="14.1" customHeight="1" thickBot="1">
      <c r="A47" s="272"/>
      <c r="B47" s="983" t="s">
        <v>393</v>
      </c>
      <c r="C47" s="875">
        <f t="shared" ref="C47:N47" si="74">C41*C44*PayrollTaxes</f>
        <v>0</v>
      </c>
      <c r="D47" s="875">
        <f t="shared" si="74"/>
        <v>0</v>
      </c>
      <c r="E47" s="875">
        <f t="shared" si="74"/>
        <v>0</v>
      </c>
      <c r="F47" s="875">
        <f t="shared" si="74"/>
        <v>0</v>
      </c>
      <c r="G47" s="875">
        <f t="shared" si="74"/>
        <v>0</v>
      </c>
      <c r="H47" s="875">
        <f t="shared" si="74"/>
        <v>0</v>
      </c>
      <c r="I47" s="875">
        <f t="shared" si="74"/>
        <v>0</v>
      </c>
      <c r="J47" s="875">
        <f t="shared" si="74"/>
        <v>0</v>
      </c>
      <c r="K47" s="875">
        <f t="shared" si="74"/>
        <v>0</v>
      </c>
      <c r="L47" s="875">
        <f t="shared" si="74"/>
        <v>0</v>
      </c>
      <c r="M47" s="875">
        <f t="shared" si="74"/>
        <v>0</v>
      </c>
      <c r="N47" s="875">
        <f t="shared" si="74"/>
        <v>0</v>
      </c>
      <c r="O47" s="666">
        <f>SUM(C47:N47)</f>
        <v>0</v>
      </c>
      <c r="P47" s="984"/>
      <c r="Q47" s="875">
        <f t="shared" ref="Q47:AB47" si="75">Q41*Q44*PayrollTaxes</f>
        <v>0</v>
      </c>
      <c r="R47" s="875">
        <f t="shared" si="75"/>
        <v>0</v>
      </c>
      <c r="S47" s="875">
        <f t="shared" si="75"/>
        <v>0</v>
      </c>
      <c r="T47" s="875">
        <f t="shared" si="75"/>
        <v>0</v>
      </c>
      <c r="U47" s="875">
        <f t="shared" si="75"/>
        <v>0</v>
      </c>
      <c r="V47" s="875">
        <f t="shared" si="75"/>
        <v>0</v>
      </c>
      <c r="W47" s="875">
        <f t="shared" si="75"/>
        <v>0</v>
      </c>
      <c r="X47" s="875">
        <f t="shared" si="75"/>
        <v>0</v>
      </c>
      <c r="Y47" s="875">
        <f t="shared" si="75"/>
        <v>0</v>
      </c>
      <c r="Z47" s="875">
        <f t="shared" si="75"/>
        <v>0</v>
      </c>
      <c r="AA47" s="875">
        <f t="shared" si="75"/>
        <v>0</v>
      </c>
      <c r="AB47" s="688">
        <f t="shared" si="75"/>
        <v>0</v>
      </c>
      <c r="AC47" s="985">
        <f>SUM(Q47:AB47)</f>
        <v>0</v>
      </c>
      <c r="AD47" s="556"/>
      <c r="AE47" s="875">
        <f>AE41*AE44*PayrollTaxes</f>
        <v>0</v>
      </c>
      <c r="AF47" s="875">
        <f>AF41*AF44*PayrollTaxes</f>
        <v>0</v>
      </c>
      <c r="AG47" s="875">
        <f>AG41*AG44*PayrollTaxes</f>
        <v>0</v>
      </c>
      <c r="AH47" s="688">
        <f>AH41*AH44*PayrollTaxes</f>
        <v>0</v>
      </c>
      <c r="AI47" s="284">
        <f>SUM(AE47:AH47)</f>
        <v>0</v>
      </c>
      <c r="AJ47" s="287"/>
      <c r="AK47" s="875">
        <f>AK41*AK44*PayrollTaxes</f>
        <v>0</v>
      </c>
      <c r="AL47" s="875">
        <f>AL41*AL44*PayrollTaxes</f>
        <v>0</v>
      </c>
      <c r="AM47" s="875">
        <f>AM41*AM44*PayrollTaxes</f>
        <v>0</v>
      </c>
      <c r="AN47" s="875">
        <f>AN41*AN44*PayrollTaxes</f>
        <v>0</v>
      </c>
      <c r="AO47" s="284">
        <f>SUM(AK47:AN47)</f>
        <v>0</v>
      </c>
      <c r="AP47" s="287"/>
      <c r="AQ47" s="986">
        <f>AQ41*AQ44*PayrollTaxes</f>
        <v>0</v>
      </c>
    </row>
    <row r="48" spans="1:57" s="94" customFormat="1" ht="14.1" customHeight="1" thickBot="1">
      <c r="A48" s="272"/>
      <c r="B48" s="391" t="s">
        <v>23</v>
      </c>
      <c r="C48" s="958">
        <f>SUM(C45:C47)</f>
        <v>0</v>
      </c>
      <c r="D48" s="958">
        <f t="shared" ref="D48:J48" si="76">SUM(D45:D47)</f>
        <v>0</v>
      </c>
      <c r="E48" s="958">
        <f t="shared" si="76"/>
        <v>0</v>
      </c>
      <c r="F48" s="958">
        <f t="shared" si="76"/>
        <v>0</v>
      </c>
      <c r="G48" s="958">
        <f t="shared" si="76"/>
        <v>0</v>
      </c>
      <c r="H48" s="958">
        <f t="shared" si="76"/>
        <v>0</v>
      </c>
      <c r="I48" s="958">
        <f t="shared" si="76"/>
        <v>0</v>
      </c>
      <c r="J48" s="958">
        <f t="shared" si="76"/>
        <v>0</v>
      </c>
      <c r="K48" s="958">
        <f>SUM(K45:K47)</f>
        <v>0</v>
      </c>
      <c r="L48" s="958">
        <f>SUM(L45:L47)</f>
        <v>0</v>
      </c>
      <c r="M48" s="958">
        <f>SUM(M45:M47)</f>
        <v>0</v>
      </c>
      <c r="N48" s="958">
        <f>SUM(N45:N47)</f>
        <v>0</v>
      </c>
      <c r="O48" s="958">
        <f>SUM(O45:O47)</f>
        <v>0</v>
      </c>
      <c r="P48" s="956"/>
      <c r="Q48" s="958">
        <f>SUM(Q45:Q47)</f>
        <v>0</v>
      </c>
      <c r="R48" s="958">
        <f t="shared" ref="R48:AB48" si="77">SUM(R45:R47)</f>
        <v>0</v>
      </c>
      <c r="S48" s="958">
        <f t="shared" si="77"/>
        <v>0</v>
      </c>
      <c r="T48" s="958">
        <f t="shared" si="77"/>
        <v>0</v>
      </c>
      <c r="U48" s="958">
        <f t="shared" si="77"/>
        <v>0</v>
      </c>
      <c r="V48" s="958">
        <f t="shared" si="77"/>
        <v>0</v>
      </c>
      <c r="W48" s="958">
        <f t="shared" si="77"/>
        <v>0</v>
      </c>
      <c r="X48" s="958">
        <f t="shared" si="77"/>
        <v>0</v>
      </c>
      <c r="Y48" s="958">
        <f t="shared" si="77"/>
        <v>0</v>
      </c>
      <c r="Z48" s="958">
        <f t="shared" si="77"/>
        <v>0</v>
      </c>
      <c r="AA48" s="958">
        <f t="shared" si="77"/>
        <v>0</v>
      </c>
      <c r="AB48" s="958">
        <f t="shared" si="77"/>
        <v>0</v>
      </c>
      <c r="AC48" s="390">
        <f>SUM(AC45:AC47)</f>
        <v>0</v>
      </c>
      <c r="AD48" s="556"/>
      <c r="AE48" s="958">
        <f>SUM(AE45:AE47)</f>
        <v>0</v>
      </c>
      <c r="AF48" s="958">
        <f>SUM(AF45:AF47)</f>
        <v>0</v>
      </c>
      <c r="AG48" s="958">
        <f>SUM(AG45:AG47)</f>
        <v>0</v>
      </c>
      <c r="AH48" s="958">
        <f>SUM(AH45:AH47)</f>
        <v>0</v>
      </c>
      <c r="AI48" s="390">
        <f>SUM(AI45:AI47)</f>
        <v>0</v>
      </c>
      <c r="AJ48" s="287"/>
      <c r="AK48" s="958">
        <f>SUM(AK45:AK47)</f>
        <v>0</v>
      </c>
      <c r="AL48" s="958">
        <f>SUM(AL45:AL47)</f>
        <v>0</v>
      </c>
      <c r="AM48" s="958">
        <f>SUM(AM45:AM47)</f>
        <v>0</v>
      </c>
      <c r="AN48" s="958">
        <f>SUM(AN45:AN47)</f>
        <v>0</v>
      </c>
      <c r="AO48" s="390">
        <f>SUM(AO45:AO47)</f>
        <v>0</v>
      </c>
      <c r="AP48" s="287"/>
      <c r="AQ48" s="987">
        <f>SUM(AQ45:AQ47)</f>
        <v>0</v>
      </c>
    </row>
    <row r="49" spans="1:43" s="94" customFormat="1" ht="14.1" customHeight="1">
      <c r="A49" s="272"/>
      <c r="B49" s="294"/>
      <c r="C49" s="943"/>
      <c r="D49" s="943"/>
      <c r="E49" s="943"/>
      <c r="F49" s="943"/>
      <c r="G49" s="943"/>
      <c r="H49" s="943"/>
      <c r="I49" s="943"/>
      <c r="J49" s="943"/>
      <c r="K49" s="943"/>
      <c r="L49" s="943"/>
      <c r="M49" s="943"/>
      <c r="N49" s="988"/>
      <c r="O49" s="283"/>
      <c r="P49" s="956"/>
      <c r="Q49" s="943"/>
      <c r="R49" s="961"/>
      <c r="S49" s="961"/>
      <c r="T49" s="989"/>
      <c r="U49" s="989"/>
      <c r="V49" s="943"/>
      <c r="W49" s="961"/>
      <c r="X49" s="961"/>
      <c r="Y49" s="961"/>
      <c r="Z49" s="961"/>
      <c r="AA49" s="961"/>
      <c r="AB49" s="283"/>
      <c r="AC49" s="287"/>
      <c r="AD49" s="556"/>
      <c r="AE49" s="943"/>
      <c r="AF49" s="961"/>
      <c r="AG49" s="961"/>
      <c r="AH49" s="962"/>
      <c r="AI49" s="287"/>
      <c r="AJ49" s="287"/>
      <c r="AK49" s="943"/>
      <c r="AL49" s="961"/>
      <c r="AM49" s="961"/>
      <c r="AN49" s="962"/>
      <c r="AO49" s="287"/>
      <c r="AP49" s="287"/>
      <c r="AQ49" s="282"/>
    </row>
    <row r="50" spans="1:43" s="94" customFormat="1" ht="24.75" customHeight="1" thickBot="1">
      <c r="A50" s="272"/>
      <c r="B50" s="369" t="s">
        <v>18</v>
      </c>
      <c r="C50" s="371"/>
      <c r="D50" s="551"/>
      <c r="E50" s="551"/>
      <c r="F50" s="551"/>
      <c r="G50" s="551"/>
      <c r="H50" s="551"/>
      <c r="I50" s="551"/>
      <c r="J50" s="551"/>
      <c r="K50" s="551"/>
      <c r="L50" s="551"/>
      <c r="M50" s="551"/>
      <c r="N50" s="551"/>
      <c r="O50" s="990"/>
      <c r="P50" s="956"/>
      <c r="Q50" s="371"/>
      <c r="R50" s="551"/>
      <c r="S50" s="551"/>
      <c r="T50" s="371"/>
      <c r="U50" s="551"/>
      <c r="V50" s="551"/>
      <c r="W50" s="551"/>
      <c r="X50" s="551"/>
      <c r="Y50" s="551"/>
      <c r="Z50" s="551"/>
      <c r="AA50" s="551"/>
      <c r="AB50" s="551"/>
      <c r="AC50" s="990"/>
      <c r="AD50" s="556"/>
      <c r="AE50" s="371"/>
      <c r="AF50" s="551"/>
      <c r="AG50" s="551"/>
      <c r="AH50" s="991"/>
      <c r="AI50" s="990"/>
      <c r="AJ50" s="287"/>
      <c r="AK50" s="371"/>
      <c r="AL50" s="551"/>
      <c r="AM50" s="551"/>
      <c r="AN50" s="991"/>
      <c r="AO50" s="990"/>
      <c r="AP50" s="287"/>
      <c r="AQ50" s="990"/>
    </row>
    <row r="51" spans="1:43" s="1187" customFormat="1" ht="14.1" customHeight="1">
      <c r="A51" s="1176"/>
      <c r="B51" s="1177" t="s">
        <v>356</v>
      </c>
      <c r="C51" s="1178">
        <f t="shared" ref="C51:N51" si="78">SUM(C34,C27,C20,C13,C6)</f>
        <v>0</v>
      </c>
      <c r="D51" s="1179">
        <f t="shared" si="78"/>
        <v>0</v>
      </c>
      <c r="E51" s="1179">
        <f t="shared" si="78"/>
        <v>0</v>
      </c>
      <c r="F51" s="1179">
        <f t="shared" si="78"/>
        <v>0</v>
      </c>
      <c r="G51" s="1179">
        <f t="shared" si="78"/>
        <v>0</v>
      </c>
      <c r="H51" s="1180">
        <f t="shared" si="78"/>
        <v>0</v>
      </c>
      <c r="I51" s="1179">
        <f t="shared" si="78"/>
        <v>0</v>
      </c>
      <c r="J51" s="1179">
        <f t="shared" si="78"/>
        <v>0</v>
      </c>
      <c r="K51" s="1179">
        <f t="shared" si="78"/>
        <v>0</v>
      </c>
      <c r="L51" s="1179">
        <f t="shared" si="78"/>
        <v>0</v>
      </c>
      <c r="M51" s="1179">
        <f t="shared" si="78"/>
        <v>0</v>
      </c>
      <c r="N51" s="1181">
        <f t="shared" si="78"/>
        <v>0</v>
      </c>
      <c r="O51" s="1182"/>
      <c r="P51" s="1183"/>
      <c r="Q51" s="1178">
        <f t="shared" ref="Q51:AB51" si="79">SUM(Q34,Q27,Q20,Q13,Q6)</f>
        <v>0</v>
      </c>
      <c r="R51" s="1179">
        <f t="shared" si="79"/>
        <v>0</v>
      </c>
      <c r="S51" s="1179">
        <f t="shared" si="79"/>
        <v>0</v>
      </c>
      <c r="T51" s="1179">
        <f t="shared" si="79"/>
        <v>0</v>
      </c>
      <c r="U51" s="1179">
        <f t="shared" si="79"/>
        <v>0</v>
      </c>
      <c r="V51" s="1180">
        <f t="shared" si="79"/>
        <v>0</v>
      </c>
      <c r="W51" s="1179">
        <f t="shared" si="79"/>
        <v>0</v>
      </c>
      <c r="X51" s="1179">
        <f t="shared" si="79"/>
        <v>0</v>
      </c>
      <c r="Y51" s="1179">
        <f t="shared" si="79"/>
        <v>0</v>
      </c>
      <c r="Z51" s="1179">
        <f t="shared" si="79"/>
        <v>0</v>
      </c>
      <c r="AA51" s="1179">
        <f t="shared" si="79"/>
        <v>0</v>
      </c>
      <c r="AB51" s="1181">
        <f t="shared" si="79"/>
        <v>0</v>
      </c>
      <c r="AC51" s="1182"/>
      <c r="AD51" s="1184"/>
      <c r="AE51" s="1178">
        <f>SUM(AE34,AE27,AE20,AE13,AE6)</f>
        <v>0</v>
      </c>
      <c r="AF51" s="1179">
        <f>SUM(AF34,AF27,AF20,AF13,AF6)</f>
        <v>0</v>
      </c>
      <c r="AG51" s="1179">
        <f>SUM(AG34,AG27,AG20,AG13,AG6)</f>
        <v>0</v>
      </c>
      <c r="AH51" s="1181">
        <f>SUM(AH34,AH27,AH20,AH13,AH6)</f>
        <v>0</v>
      </c>
      <c r="AI51" s="1182"/>
      <c r="AJ51" s="1185"/>
      <c r="AK51" s="1178">
        <f>SUM(AK34,AK27,AK20,AK13,AK6)</f>
        <v>0</v>
      </c>
      <c r="AL51" s="1179">
        <f>SUM(AL34,AL27,AL20,AL13,AL6)</f>
        <v>0</v>
      </c>
      <c r="AM51" s="1179">
        <f>SUM(AM34,AM27,AM20,AM13,AM6)</f>
        <v>0</v>
      </c>
      <c r="AN51" s="1181">
        <f>SUM(AN34,AN27,AN20,AN13,AN6)</f>
        <v>0</v>
      </c>
      <c r="AO51" s="1182"/>
      <c r="AP51" s="1185"/>
      <c r="AQ51" s="1186">
        <f>SUM(AQ34,AQ27,AQ20,AQ13,AQ6)</f>
        <v>0</v>
      </c>
    </row>
    <row r="52" spans="1:43" s="1187" customFormat="1" ht="14.1" customHeight="1">
      <c r="A52" s="1176"/>
      <c r="B52" s="1177" t="s">
        <v>354</v>
      </c>
      <c r="C52" s="1178">
        <f>C41</f>
        <v>0</v>
      </c>
      <c r="D52" s="1178">
        <f t="shared" ref="D52:N52" si="80">D41</f>
        <v>0</v>
      </c>
      <c r="E52" s="1178">
        <f t="shared" si="80"/>
        <v>0</v>
      </c>
      <c r="F52" s="1178">
        <f t="shared" si="80"/>
        <v>0</v>
      </c>
      <c r="G52" s="1178">
        <f t="shared" si="80"/>
        <v>0</v>
      </c>
      <c r="H52" s="1178">
        <f t="shared" si="80"/>
        <v>0</v>
      </c>
      <c r="I52" s="1178">
        <f t="shared" si="80"/>
        <v>0</v>
      </c>
      <c r="J52" s="1178">
        <f t="shared" si="80"/>
        <v>0</v>
      </c>
      <c r="K52" s="1178">
        <f t="shared" si="80"/>
        <v>0</v>
      </c>
      <c r="L52" s="1178">
        <f t="shared" si="80"/>
        <v>0</v>
      </c>
      <c r="M52" s="1178">
        <f t="shared" si="80"/>
        <v>0</v>
      </c>
      <c r="N52" s="1178">
        <f t="shared" si="80"/>
        <v>0</v>
      </c>
      <c r="O52" s="1182"/>
      <c r="P52" s="1183"/>
      <c r="Q52" s="1178">
        <f>Q41</f>
        <v>0</v>
      </c>
      <c r="R52" s="1178">
        <f t="shared" ref="R52:AB52" si="81">R41</f>
        <v>0</v>
      </c>
      <c r="S52" s="1178">
        <f t="shared" si="81"/>
        <v>0</v>
      </c>
      <c r="T52" s="1178">
        <f t="shared" si="81"/>
        <v>0</v>
      </c>
      <c r="U52" s="1178">
        <f t="shared" si="81"/>
        <v>0</v>
      </c>
      <c r="V52" s="1178">
        <f t="shared" si="81"/>
        <v>0</v>
      </c>
      <c r="W52" s="1178">
        <f t="shared" si="81"/>
        <v>0</v>
      </c>
      <c r="X52" s="1178">
        <f t="shared" si="81"/>
        <v>0</v>
      </c>
      <c r="Y52" s="1178">
        <f t="shared" si="81"/>
        <v>0</v>
      </c>
      <c r="Z52" s="1178">
        <f t="shared" si="81"/>
        <v>0</v>
      </c>
      <c r="AA52" s="1178">
        <f t="shared" si="81"/>
        <v>0</v>
      </c>
      <c r="AB52" s="1178">
        <f t="shared" si="81"/>
        <v>0</v>
      </c>
      <c r="AC52" s="1182"/>
      <c r="AD52" s="1184"/>
      <c r="AE52" s="1178">
        <f>AE41</f>
        <v>0</v>
      </c>
      <c r="AF52" s="1178">
        <f>AF41</f>
        <v>0</v>
      </c>
      <c r="AG52" s="1178">
        <f>AG41</f>
        <v>0</v>
      </c>
      <c r="AH52" s="1178">
        <f>AH41</f>
        <v>0</v>
      </c>
      <c r="AI52" s="1182"/>
      <c r="AJ52" s="1185"/>
      <c r="AK52" s="1178">
        <f>AK41</f>
        <v>0</v>
      </c>
      <c r="AL52" s="1178">
        <f>AL41</f>
        <v>0</v>
      </c>
      <c r="AM52" s="1178">
        <f>AM41</f>
        <v>0</v>
      </c>
      <c r="AN52" s="1178">
        <f>AN41</f>
        <v>0</v>
      </c>
      <c r="AO52" s="1182"/>
      <c r="AP52" s="1185"/>
      <c r="AQ52" s="1188">
        <f>AQ41</f>
        <v>0</v>
      </c>
    </row>
    <row r="53" spans="1:43" s="94" customFormat="1" ht="14.1" customHeight="1">
      <c r="A53" s="272"/>
      <c r="B53" s="359" t="s">
        <v>20</v>
      </c>
      <c r="C53" s="368">
        <f>(C6*C7)+(C13*C14)+(C20*C21)+(C27*C28)+(C34*C35)+(C45)</f>
        <v>0</v>
      </c>
      <c r="D53" s="368">
        <f t="shared" ref="D53:N53" si="82">(D6*D7)+(D13*D14)+(D20*D21)+(D27*D28)+(D34*D35)+(D45)</f>
        <v>0</v>
      </c>
      <c r="E53" s="368">
        <f t="shared" si="82"/>
        <v>0</v>
      </c>
      <c r="F53" s="368">
        <f t="shared" si="82"/>
        <v>0</v>
      </c>
      <c r="G53" s="368">
        <f t="shared" si="82"/>
        <v>0</v>
      </c>
      <c r="H53" s="368">
        <f t="shared" si="82"/>
        <v>0</v>
      </c>
      <c r="I53" s="368">
        <f t="shared" si="82"/>
        <v>0</v>
      </c>
      <c r="J53" s="368">
        <f t="shared" si="82"/>
        <v>0</v>
      </c>
      <c r="K53" s="368">
        <f t="shared" si="82"/>
        <v>0</v>
      </c>
      <c r="L53" s="368">
        <f t="shared" si="82"/>
        <v>0</v>
      </c>
      <c r="M53" s="368">
        <f>(M6*M7)+(M13*M14)+(M20*M21)+(M27*M28)+(M34*M35)+(M45)</f>
        <v>0</v>
      </c>
      <c r="N53" s="368">
        <f t="shared" si="82"/>
        <v>0</v>
      </c>
      <c r="O53" s="281">
        <f>SUM(C53:N53)</f>
        <v>0</v>
      </c>
      <c r="P53" s="956"/>
      <c r="Q53" s="368">
        <f>(Q6*Q7)+(Q13*Q14)+(Q20*Q21)+(Q27*Q28)+(Q34*Q35)+(Q45)</f>
        <v>0</v>
      </c>
      <c r="R53" s="368">
        <f t="shared" ref="R53:AB53" si="83">(R6*R7)+(R13*R14)+(R20*R21)+(R27*R28)+(R34*R35)+(R45)</f>
        <v>0</v>
      </c>
      <c r="S53" s="368">
        <f t="shared" si="83"/>
        <v>0</v>
      </c>
      <c r="T53" s="368">
        <f t="shared" si="83"/>
        <v>0</v>
      </c>
      <c r="U53" s="368">
        <f t="shared" si="83"/>
        <v>0</v>
      </c>
      <c r="V53" s="368">
        <f t="shared" si="83"/>
        <v>0</v>
      </c>
      <c r="W53" s="368">
        <f t="shared" si="83"/>
        <v>0</v>
      </c>
      <c r="X53" s="368">
        <f t="shared" si="83"/>
        <v>0</v>
      </c>
      <c r="Y53" s="368">
        <f t="shared" si="83"/>
        <v>0</v>
      </c>
      <c r="Z53" s="368">
        <f t="shared" si="83"/>
        <v>0</v>
      </c>
      <c r="AA53" s="368">
        <f t="shared" si="83"/>
        <v>0</v>
      </c>
      <c r="AB53" s="368">
        <f t="shared" si="83"/>
        <v>0</v>
      </c>
      <c r="AC53" s="281">
        <f>SUM(Q53:AB53)</f>
        <v>0</v>
      </c>
      <c r="AD53" s="556"/>
      <c r="AE53" s="368">
        <f>(AE6*AE7)+(AE13*AE14)+(AE20*AE21)+(AE27*AE28)+(AE34*AE35)+(AE45)</f>
        <v>0</v>
      </c>
      <c r="AF53" s="368">
        <f>(AF6*AF7)+(AF13*AF14)+(AF20*AF21)+(AF27*AF28)+(AF34*AF35)+(AF45)</f>
        <v>0</v>
      </c>
      <c r="AG53" s="368">
        <f>(AG6*AG7)+(AG13*AG14)+(AG20*AG21)+(AG27*AG28)+(AG34*AG35)+(AG45)</f>
        <v>0</v>
      </c>
      <c r="AH53" s="368">
        <f>(AH6*AH7)+(AH13*AH14)+(AH20*AH21)+(AH27*AH28)+(AH34*AH35)+(AH45)</f>
        <v>0</v>
      </c>
      <c r="AI53" s="284">
        <f>SUM(AE53:AH53)</f>
        <v>0</v>
      </c>
      <c r="AJ53" s="287"/>
      <c r="AK53" s="368">
        <f>(AK6*AK7)+(AK13*AK14)+(AK20*AK21)+(AK27*AK28)+(AK34*AK35)+(AK45)</f>
        <v>0</v>
      </c>
      <c r="AL53" s="368">
        <f>(AL6*AL7)+(AL13*AL14)+(AL20*AL21)+(AL27*AL28)+(AL34*AL35)+(AL45)</f>
        <v>0</v>
      </c>
      <c r="AM53" s="368">
        <f>(AM6*AM7)+(AM13*AM14)+(AM20*AM21)+(AM27*AM28)+(AM34*AM35)+(AM45)</f>
        <v>0</v>
      </c>
      <c r="AN53" s="368">
        <f>(AN6*AN7)+(AN13*AN14)+(AN20*AN21)+(AN27*AN28)+(AN34*AN35)+(AN45)</f>
        <v>0</v>
      </c>
      <c r="AO53" s="284">
        <f>SUM(AK53:AN53)</f>
        <v>0</v>
      </c>
      <c r="AP53" s="287"/>
      <c r="AQ53" s="281">
        <f>(AQ6*AQ7)+(AQ13*AQ14)+(AQ20*AQ21)+(AQ27*AQ28)+(AQ34*AQ35)+(AQ45)</f>
        <v>0</v>
      </c>
    </row>
    <row r="54" spans="1:43" s="94" customFormat="1" ht="14.1" customHeight="1">
      <c r="A54" s="272"/>
      <c r="B54" s="359" t="s">
        <v>21</v>
      </c>
      <c r="C54" s="368">
        <f>SUM(C46, C36,C29,C22,C15,C8)</f>
        <v>0</v>
      </c>
      <c r="D54" s="368">
        <f t="shared" ref="D54:N54" si="84">SUM(D46, D36,D29,D22,D15,D8)</f>
        <v>0</v>
      </c>
      <c r="E54" s="368">
        <f t="shared" si="84"/>
        <v>0</v>
      </c>
      <c r="F54" s="368">
        <f t="shared" si="84"/>
        <v>0</v>
      </c>
      <c r="G54" s="368">
        <f t="shared" si="84"/>
        <v>0</v>
      </c>
      <c r="H54" s="368">
        <f t="shared" si="84"/>
        <v>0</v>
      </c>
      <c r="I54" s="368">
        <f t="shared" si="84"/>
        <v>0</v>
      </c>
      <c r="J54" s="368">
        <f t="shared" si="84"/>
        <v>0</v>
      </c>
      <c r="K54" s="368">
        <f t="shared" si="84"/>
        <v>0</v>
      </c>
      <c r="L54" s="368">
        <f t="shared" si="84"/>
        <v>0</v>
      </c>
      <c r="M54" s="368">
        <f t="shared" si="84"/>
        <v>0</v>
      </c>
      <c r="N54" s="368">
        <f t="shared" si="84"/>
        <v>0</v>
      </c>
      <c r="O54" s="281">
        <f>SUM(C54:N54)</f>
        <v>0</v>
      </c>
      <c r="P54" s="956"/>
      <c r="Q54" s="368">
        <f t="shared" ref="Q54:AB54" si="85">SUM(Q46, Q36,Q29,Q22,Q15,Q8)</f>
        <v>0</v>
      </c>
      <c r="R54" s="368">
        <f t="shared" si="85"/>
        <v>0</v>
      </c>
      <c r="S54" s="368">
        <f t="shared" si="85"/>
        <v>0</v>
      </c>
      <c r="T54" s="368">
        <f t="shared" si="85"/>
        <v>0</v>
      </c>
      <c r="U54" s="368">
        <f t="shared" si="85"/>
        <v>0</v>
      </c>
      <c r="V54" s="368">
        <f t="shared" si="85"/>
        <v>0</v>
      </c>
      <c r="W54" s="368">
        <f t="shared" si="85"/>
        <v>0</v>
      </c>
      <c r="X54" s="368">
        <f t="shared" si="85"/>
        <v>0</v>
      </c>
      <c r="Y54" s="368">
        <f t="shared" si="85"/>
        <v>0</v>
      </c>
      <c r="Z54" s="368">
        <f t="shared" si="85"/>
        <v>0</v>
      </c>
      <c r="AA54" s="368">
        <f t="shared" si="85"/>
        <v>0</v>
      </c>
      <c r="AB54" s="368">
        <f t="shared" si="85"/>
        <v>0</v>
      </c>
      <c r="AC54" s="281">
        <f>SUM(Q54:AB54)</f>
        <v>0</v>
      </c>
      <c r="AD54" s="556"/>
      <c r="AE54" s="368">
        <f t="shared" ref="AE54:AH55" si="86">SUM(AE46, AE36,AE29,AE22,AE15,AE8)</f>
        <v>0</v>
      </c>
      <c r="AF54" s="368">
        <f t="shared" si="86"/>
        <v>0</v>
      </c>
      <c r="AG54" s="368">
        <f t="shared" si="86"/>
        <v>0</v>
      </c>
      <c r="AH54" s="368">
        <f t="shared" si="86"/>
        <v>0</v>
      </c>
      <c r="AI54" s="284">
        <f>SUM(AE54:AH54)</f>
        <v>0</v>
      </c>
      <c r="AJ54" s="287"/>
      <c r="AK54" s="368">
        <f t="shared" ref="AK54:AN55" si="87">SUM(AK46, AK36,AK29,AK22,AK15,AK8)</f>
        <v>0</v>
      </c>
      <c r="AL54" s="368">
        <f t="shared" si="87"/>
        <v>0</v>
      </c>
      <c r="AM54" s="368">
        <f t="shared" si="87"/>
        <v>0</v>
      </c>
      <c r="AN54" s="368">
        <f t="shared" si="87"/>
        <v>0</v>
      </c>
      <c r="AO54" s="284">
        <f>SUM(AK54:AN54)</f>
        <v>0</v>
      </c>
      <c r="AP54" s="287"/>
      <c r="AQ54" s="281">
        <f>SUM(AQ46, AQ36,AQ29,AQ22,AQ15,AQ8)</f>
        <v>0</v>
      </c>
    </row>
    <row r="55" spans="1:43" s="94" customFormat="1" ht="14.1" customHeight="1" thickBot="1">
      <c r="A55" s="272"/>
      <c r="B55" s="362" t="s">
        <v>22</v>
      </c>
      <c r="C55" s="363">
        <f>SUM(C47, C37,C30,C23,C16,C9)</f>
        <v>0</v>
      </c>
      <c r="D55" s="363">
        <f t="shared" ref="D55:N55" si="88">SUM(D47, D37,D30,D23,D16,D9)</f>
        <v>0</v>
      </c>
      <c r="E55" s="363">
        <f t="shared" si="88"/>
        <v>0</v>
      </c>
      <c r="F55" s="363">
        <f t="shared" si="88"/>
        <v>0</v>
      </c>
      <c r="G55" s="363">
        <f t="shared" si="88"/>
        <v>0</v>
      </c>
      <c r="H55" s="363">
        <f t="shared" si="88"/>
        <v>0</v>
      </c>
      <c r="I55" s="363">
        <f t="shared" si="88"/>
        <v>0</v>
      </c>
      <c r="J55" s="363">
        <f t="shared" si="88"/>
        <v>0</v>
      </c>
      <c r="K55" s="363">
        <f t="shared" si="88"/>
        <v>0</v>
      </c>
      <c r="L55" s="363">
        <f t="shared" si="88"/>
        <v>0</v>
      </c>
      <c r="M55" s="363">
        <f t="shared" si="88"/>
        <v>0</v>
      </c>
      <c r="N55" s="363">
        <f t="shared" si="88"/>
        <v>0</v>
      </c>
      <c r="O55" s="286">
        <f>SUM(C55:N55)</f>
        <v>0</v>
      </c>
      <c r="P55" s="956"/>
      <c r="Q55" s="363">
        <f t="shared" ref="Q55:AB55" si="89">SUM(Q47, Q37,Q30,Q23,Q16,Q9)</f>
        <v>0</v>
      </c>
      <c r="R55" s="363">
        <f t="shared" si="89"/>
        <v>0</v>
      </c>
      <c r="S55" s="363">
        <f t="shared" si="89"/>
        <v>0</v>
      </c>
      <c r="T55" s="363">
        <f t="shared" si="89"/>
        <v>0</v>
      </c>
      <c r="U55" s="363">
        <f t="shared" si="89"/>
        <v>0</v>
      </c>
      <c r="V55" s="363">
        <f t="shared" si="89"/>
        <v>0</v>
      </c>
      <c r="W55" s="363">
        <f t="shared" si="89"/>
        <v>0</v>
      </c>
      <c r="X55" s="363">
        <f t="shared" si="89"/>
        <v>0</v>
      </c>
      <c r="Y55" s="363">
        <f t="shared" si="89"/>
        <v>0</v>
      </c>
      <c r="Z55" s="363">
        <f t="shared" si="89"/>
        <v>0</v>
      </c>
      <c r="AA55" s="363">
        <f t="shared" si="89"/>
        <v>0</v>
      </c>
      <c r="AB55" s="363">
        <f t="shared" si="89"/>
        <v>0</v>
      </c>
      <c r="AC55" s="286">
        <f>SUM(Q55:AB55)</f>
        <v>0</v>
      </c>
      <c r="AD55" s="556"/>
      <c r="AE55" s="363">
        <f t="shared" si="86"/>
        <v>0</v>
      </c>
      <c r="AF55" s="363">
        <f t="shared" si="86"/>
        <v>0</v>
      </c>
      <c r="AG55" s="363">
        <f t="shared" si="86"/>
        <v>0</v>
      </c>
      <c r="AH55" s="363">
        <f t="shared" si="86"/>
        <v>0</v>
      </c>
      <c r="AI55" s="287">
        <f>SUM(AE55:AH55)</f>
        <v>0</v>
      </c>
      <c r="AJ55" s="287"/>
      <c r="AK55" s="363">
        <f t="shared" si="87"/>
        <v>0</v>
      </c>
      <c r="AL55" s="363">
        <f t="shared" si="87"/>
        <v>0</v>
      </c>
      <c r="AM55" s="363">
        <f t="shared" si="87"/>
        <v>0</v>
      </c>
      <c r="AN55" s="363">
        <f t="shared" si="87"/>
        <v>0</v>
      </c>
      <c r="AO55" s="287">
        <f>SUM(AK55:AN55)</f>
        <v>0</v>
      </c>
      <c r="AP55" s="287"/>
      <c r="AQ55" s="288">
        <f>SUM(AQ47, AQ37,AQ30,AQ23,AQ16,AQ9)</f>
        <v>0</v>
      </c>
    </row>
    <row r="56" spans="1:43" s="94" customFormat="1" ht="14.1" customHeight="1" thickBot="1">
      <c r="A56" s="272"/>
      <c r="B56" s="466" t="s">
        <v>28</v>
      </c>
      <c r="C56" s="301">
        <f t="shared" ref="C56:O56" si="90">SUM(C53:C55)</f>
        <v>0</v>
      </c>
      <c r="D56" s="552">
        <f t="shared" si="90"/>
        <v>0</v>
      </c>
      <c r="E56" s="552">
        <f t="shared" si="90"/>
        <v>0</v>
      </c>
      <c r="F56" s="552">
        <f t="shared" si="90"/>
        <v>0</v>
      </c>
      <c r="G56" s="552">
        <f t="shared" si="90"/>
        <v>0</v>
      </c>
      <c r="H56" s="992">
        <f t="shared" si="90"/>
        <v>0</v>
      </c>
      <c r="I56" s="552">
        <f t="shared" si="90"/>
        <v>0</v>
      </c>
      <c r="J56" s="552">
        <f t="shared" si="90"/>
        <v>0</v>
      </c>
      <c r="K56" s="552">
        <f t="shared" si="90"/>
        <v>0</v>
      </c>
      <c r="L56" s="552">
        <f t="shared" si="90"/>
        <v>0</v>
      </c>
      <c r="M56" s="552">
        <f t="shared" si="90"/>
        <v>0</v>
      </c>
      <c r="N56" s="993">
        <f t="shared" si="90"/>
        <v>0</v>
      </c>
      <c r="O56" s="302">
        <f t="shared" si="90"/>
        <v>0</v>
      </c>
      <c r="P56" s="956"/>
      <c r="Q56" s="301">
        <f t="shared" ref="Q56:AB56" si="91">SUM(Q53:Q55)</f>
        <v>0</v>
      </c>
      <c r="R56" s="552">
        <f t="shared" si="91"/>
        <v>0</v>
      </c>
      <c r="S56" s="552">
        <f t="shared" si="91"/>
        <v>0</v>
      </c>
      <c r="T56" s="552">
        <f t="shared" si="91"/>
        <v>0</v>
      </c>
      <c r="U56" s="552">
        <f t="shared" si="91"/>
        <v>0</v>
      </c>
      <c r="V56" s="992">
        <f t="shared" si="91"/>
        <v>0</v>
      </c>
      <c r="W56" s="552">
        <f t="shared" si="91"/>
        <v>0</v>
      </c>
      <c r="X56" s="552">
        <f t="shared" si="91"/>
        <v>0</v>
      </c>
      <c r="Y56" s="552">
        <f t="shared" si="91"/>
        <v>0</v>
      </c>
      <c r="Z56" s="552">
        <f t="shared" si="91"/>
        <v>0</v>
      </c>
      <c r="AA56" s="552">
        <f t="shared" si="91"/>
        <v>0</v>
      </c>
      <c r="AB56" s="993">
        <f t="shared" si="91"/>
        <v>0</v>
      </c>
      <c r="AC56" s="302">
        <f>SUM(AC53:AC55)</f>
        <v>0</v>
      </c>
      <c r="AD56" s="556"/>
      <c r="AE56" s="301">
        <f>SUM(AE53:AE55)</f>
        <v>0</v>
      </c>
      <c r="AF56" s="552">
        <f>SUM(AF53:AF55)</f>
        <v>0</v>
      </c>
      <c r="AG56" s="552">
        <f>SUM(AG53:AG55)</f>
        <v>0</v>
      </c>
      <c r="AH56" s="993">
        <f>SUM(AH53:AH55)</f>
        <v>0</v>
      </c>
      <c r="AI56" s="302">
        <f>SUM(AI53:AI55)</f>
        <v>0</v>
      </c>
      <c r="AJ56" s="287"/>
      <c r="AK56" s="301">
        <f>SUM(AK53:AK55)</f>
        <v>0</v>
      </c>
      <c r="AL56" s="552">
        <f>SUM(AL53:AL55)</f>
        <v>0</v>
      </c>
      <c r="AM56" s="552">
        <f>SUM(AM53:AM55)</f>
        <v>0</v>
      </c>
      <c r="AN56" s="993">
        <f>SUM(AN53:AN55)</f>
        <v>0</v>
      </c>
      <c r="AO56" s="302">
        <f>SUM(AO53:AO55)</f>
        <v>0</v>
      </c>
      <c r="AP56" s="283"/>
      <c r="AQ56" s="302">
        <f>SUM(AQ10,AQ17,AQ24,AQ31,AQ38, AQ48)</f>
        <v>0</v>
      </c>
    </row>
  </sheetData>
  <phoneticPr fontId="3" type="noConversion"/>
  <printOptions horizontalCentered="1"/>
  <pageMargins left="0.75" right="0.75" top="1.25" bottom="1" header="0.5" footer="0.5"/>
  <pageSetup scale="69" orientation="landscape" horizontalDpi="4294967292" verticalDpi="4294967292" r:id="rId1"/>
  <headerFooter alignWithMargins="0">
    <oddHeader>&amp;CStaffing Budget</oddHeader>
    <oddFooter>Page &amp;P of &amp;N</oddFooter>
  </headerFooter>
  <colBreaks count="1" manualBreakCount="1">
    <brk id="15" min="1" max="44" man="1"/>
  </colBreaks>
  <legacyDrawing r:id="rId2"/>
</worksheet>
</file>

<file path=xl/worksheets/sheet11.xml><?xml version="1.0" encoding="utf-8"?>
<worksheet xmlns="http://schemas.openxmlformats.org/spreadsheetml/2006/main" xmlns:r="http://schemas.openxmlformats.org/officeDocument/2006/relationships">
  <sheetPr codeName="MktBudj">
    <pageSetUpPr autoPageBreaks="0"/>
  </sheetPr>
  <dimension ref="A1:BD34"/>
  <sheetViews>
    <sheetView showGridLines="0" tabSelected="1" showOutlineSymbols="0" zoomScaleSheetLayoutView="100" workbookViewId="0">
      <pane xSplit="2" ySplit="3" topLeftCell="C4" activePane="bottomRight" state="frozenSplit"/>
      <selection activeCell="G6" sqref="G6"/>
      <selection pane="topRight" activeCell="G6" sqref="G6"/>
      <selection pane="bottomLeft" activeCell="G6" sqref="G6"/>
      <selection pane="bottomRight" activeCell="E10" sqref="E10"/>
    </sheetView>
  </sheetViews>
  <sheetFormatPr defaultRowHeight="15"/>
  <cols>
    <col min="1" max="1" width="1.7109375" style="4" customWidth="1"/>
    <col min="2" max="2" width="32.85546875" style="4" customWidth="1"/>
    <col min="3" max="14" width="10.7109375" style="4" customWidth="1"/>
    <col min="15" max="15" width="12.7109375" style="4" customWidth="1"/>
    <col min="16" max="16" width="1.7109375" style="4" customWidth="1"/>
    <col min="17" max="28" width="10.7109375" style="4" customWidth="1"/>
    <col min="29" max="29" width="12.7109375" style="4" customWidth="1"/>
    <col min="30" max="30" width="1.7109375" style="4" customWidth="1"/>
    <col min="31" max="34" width="10.7109375" style="4" customWidth="1"/>
    <col min="35" max="35" width="12.7109375" style="4" customWidth="1"/>
    <col min="36" max="36" width="1.7109375" style="4" customWidth="1"/>
    <col min="37" max="40" width="10.7109375" style="4" customWidth="1"/>
    <col min="41" max="41" width="12.7109375" style="4" customWidth="1"/>
    <col min="42" max="42" width="1.7109375" style="4" customWidth="1"/>
    <col min="43" max="43" width="12.7109375" style="4" customWidth="1"/>
    <col min="44" max="16384" width="9.140625" style="4"/>
  </cols>
  <sheetData>
    <row r="1" spans="1:56" ht="51.75" customHeight="1">
      <c r="C1" s="1215" t="str">
        <f>HYPERLINK( "http://www.planningshop.com/products/mbt.asp", "For a more comprehensive and detailed Marketing Budget, purchase the Excel Marketing Budget Templates 
from  PlanningShop.")</f>
        <v>For a more comprehensive and detailed Marketing Budget, purchase the Excel Marketing Budget Templates 
from  PlanningShop.</v>
      </c>
      <c r="D1" s="1216"/>
      <c r="E1" s="1216"/>
      <c r="F1" s="1216"/>
      <c r="G1" s="1216"/>
      <c r="H1" s="1216"/>
      <c r="I1" s="1216"/>
      <c r="J1" s="1216"/>
      <c r="K1" s="1216"/>
      <c r="L1" s="1216"/>
      <c r="M1" s="1216"/>
      <c r="N1" s="1216"/>
    </row>
    <row r="2" spans="1:56" s="6" customFormat="1" ht="24.95" customHeight="1">
      <c r="A2" s="2"/>
      <c r="B2" s="22" t="s">
        <v>95</v>
      </c>
      <c r="C2" s="257">
        <f xml:space="preserve"> SalesProj!E2</f>
        <v>2013</v>
      </c>
      <c r="D2" s="1125"/>
      <c r="E2" s="1125"/>
      <c r="F2" s="1125"/>
      <c r="G2" s="1125"/>
      <c r="H2" s="1125"/>
      <c r="I2" s="1125"/>
      <c r="J2" s="1125"/>
      <c r="K2" s="1125"/>
      <c r="L2" s="1125"/>
      <c r="M2" s="1125"/>
      <c r="N2" s="1125"/>
      <c r="O2" s="1126"/>
      <c r="P2" s="923"/>
      <c r="Q2" s="85">
        <f xml:space="preserve"> SalesProj!S2</f>
        <v>2014</v>
      </c>
      <c r="R2" s="1125"/>
      <c r="S2" s="1125"/>
      <c r="T2" s="1125"/>
      <c r="U2" s="1125"/>
      <c r="V2" s="1125"/>
      <c r="W2" s="1125"/>
      <c r="X2" s="1125"/>
      <c r="Y2" s="1125"/>
      <c r="Z2" s="1125"/>
      <c r="AA2" s="1125"/>
      <c r="AB2" s="1125"/>
      <c r="AC2" s="1126"/>
      <c r="AD2" s="351"/>
      <c r="AE2" s="257">
        <f xml:space="preserve"> SalesProj!AG2</f>
        <v>2015</v>
      </c>
      <c r="AF2" s="1125"/>
      <c r="AG2" s="1125"/>
      <c r="AH2" s="1125"/>
      <c r="AI2" s="1126"/>
      <c r="AJ2" s="351"/>
      <c r="AK2" s="257">
        <f xml:space="preserve"> SalesProj!AM2</f>
        <v>2016</v>
      </c>
      <c r="AL2" s="1125"/>
      <c r="AM2" s="1125"/>
      <c r="AN2" s="1125"/>
      <c r="AO2" s="1126"/>
      <c r="AP2" s="351"/>
      <c r="AQ2" s="257">
        <f xml:space="preserve"> SalesProj!AS2</f>
        <v>2017</v>
      </c>
      <c r="AR2" s="351"/>
      <c r="AS2" s="351"/>
      <c r="AT2" s="351"/>
      <c r="AU2" s="351"/>
      <c r="AV2" s="351"/>
      <c r="AW2" s="351"/>
      <c r="AX2" s="351"/>
      <c r="AY2" s="351"/>
      <c r="AZ2" s="351"/>
      <c r="BA2" s="351"/>
      <c r="BB2" s="351"/>
      <c r="BC2" s="351"/>
      <c r="BD2" s="351"/>
    </row>
    <row r="3" spans="1:56" s="7" customFormat="1" ht="14.1" customHeight="1" thickBot="1">
      <c r="A3" s="3"/>
      <c r="B3" s="12"/>
      <c r="C3" s="87" t="str">
        <f>SalesProj!E3</f>
        <v>January</v>
      </c>
      <c r="D3" s="87" t="str">
        <f>SalesProj!F3</f>
        <v>February</v>
      </c>
      <c r="E3" s="87" t="str">
        <f>SalesProj!G3</f>
        <v>March</v>
      </c>
      <c r="F3" s="87" t="str">
        <f>SalesProj!H3</f>
        <v>April</v>
      </c>
      <c r="G3" s="87" t="str">
        <f>SalesProj!I3</f>
        <v>May</v>
      </c>
      <c r="H3" s="87" t="str">
        <f>SalesProj!J3</f>
        <v>June</v>
      </c>
      <c r="I3" s="87" t="str">
        <f>SalesProj!K3</f>
        <v>July</v>
      </c>
      <c r="J3" s="87" t="str">
        <f>SalesProj!L3</f>
        <v>August</v>
      </c>
      <c r="K3" s="87" t="str">
        <f>SalesProj!M3</f>
        <v>September</v>
      </c>
      <c r="L3" s="87" t="str">
        <f>SalesProj!N3</f>
        <v>October</v>
      </c>
      <c r="M3" s="87" t="str">
        <f>SalesProj!O3</f>
        <v>November</v>
      </c>
      <c r="N3" s="87" t="str">
        <f>SalesProj!P3</f>
        <v>December</v>
      </c>
      <c r="O3" s="261" t="s">
        <v>18</v>
      </c>
      <c r="P3" s="270"/>
      <c r="Q3" s="87" t="str">
        <f>SalesProj!S3</f>
        <v>January</v>
      </c>
      <c r="R3" s="87" t="str">
        <f>SalesProj!T3</f>
        <v>February</v>
      </c>
      <c r="S3" s="87" t="str">
        <f>SalesProj!U3</f>
        <v>March</v>
      </c>
      <c r="T3" s="87" t="str">
        <f>SalesProj!V3</f>
        <v>April</v>
      </c>
      <c r="U3" s="87" t="str">
        <f>SalesProj!W3</f>
        <v>May</v>
      </c>
      <c r="V3" s="87" t="str">
        <f>SalesProj!X3</f>
        <v>June</v>
      </c>
      <c r="W3" s="87" t="str">
        <f>SalesProj!Y3</f>
        <v>July</v>
      </c>
      <c r="X3" s="87" t="str">
        <f>SalesProj!Z3</f>
        <v>August</v>
      </c>
      <c r="Y3" s="87" t="str">
        <f>SalesProj!AA3</f>
        <v>September</v>
      </c>
      <c r="Z3" s="87" t="str">
        <f>SalesProj!AB3</f>
        <v>October</v>
      </c>
      <c r="AA3" s="87" t="str">
        <f>SalesProj!AC3</f>
        <v>November</v>
      </c>
      <c r="AB3" s="87" t="str">
        <f>SalesProj!AD3</f>
        <v>December</v>
      </c>
      <c r="AC3" s="261" t="s">
        <v>18</v>
      </c>
      <c r="AD3" s="88"/>
      <c r="AE3" s="400" t="s">
        <v>49</v>
      </c>
      <c r="AF3" s="260" t="s">
        <v>50</v>
      </c>
      <c r="AG3" s="260" t="s">
        <v>51</v>
      </c>
      <c r="AH3" s="472" t="s">
        <v>52</v>
      </c>
      <c r="AI3" s="261" t="s">
        <v>18</v>
      </c>
      <c r="AJ3" s="88"/>
      <c r="AK3" s="400" t="s">
        <v>49</v>
      </c>
      <c r="AL3" s="260" t="s">
        <v>50</v>
      </c>
      <c r="AM3" s="260" t="s">
        <v>51</v>
      </c>
      <c r="AN3" s="472" t="s">
        <v>52</v>
      </c>
      <c r="AO3" s="261" t="s">
        <v>18</v>
      </c>
      <c r="AP3" s="88"/>
      <c r="AQ3" s="261"/>
      <c r="AR3" s="1127"/>
      <c r="AS3" s="1127"/>
      <c r="AT3" s="1127"/>
      <c r="AU3" s="1127"/>
      <c r="AV3" s="1127"/>
      <c r="AW3" s="1127"/>
      <c r="AX3" s="1127"/>
      <c r="AY3" s="1127"/>
      <c r="AZ3" s="1127"/>
      <c r="BA3" s="1127"/>
      <c r="BB3" s="1127"/>
      <c r="BC3" s="1127"/>
      <c r="BD3" s="1127"/>
    </row>
    <row r="4" spans="1:56" ht="14.1" customHeight="1">
      <c r="A4" s="1"/>
      <c r="B4" s="521" t="s">
        <v>56</v>
      </c>
      <c r="C4" s="44"/>
      <c r="D4" s="44"/>
      <c r="E4" s="44"/>
      <c r="F4" s="44"/>
      <c r="G4" s="44"/>
      <c r="H4" s="44"/>
      <c r="I4" s="44"/>
      <c r="J4" s="44"/>
      <c r="K4" s="44"/>
      <c r="L4" s="44"/>
      <c r="M4" s="44"/>
      <c r="N4" s="45"/>
      <c r="O4" s="46"/>
      <c r="P4" s="99"/>
      <c r="Q4" s="44"/>
      <c r="R4" s="44"/>
      <c r="S4" s="44"/>
      <c r="T4" s="44"/>
      <c r="U4" s="44"/>
      <c r="V4" s="44"/>
      <c r="W4" s="44"/>
      <c r="X4" s="44"/>
      <c r="Y4" s="44"/>
      <c r="Z4" s="44"/>
      <c r="AA4" s="44"/>
      <c r="AB4" s="45"/>
      <c r="AC4" s="46"/>
      <c r="AD4" s="47"/>
      <c r="AE4" s="48"/>
      <c r="AF4" s="44"/>
      <c r="AG4" s="44"/>
      <c r="AH4" s="45"/>
      <c r="AI4" s="46"/>
      <c r="AJ4" s="47"/>
      <c r="AK4" s="48"/>
      <c r="AL4" s="44"/>
      <c r="AM4" s="44"/>
      <c r="AN4" s="45"/>
      <c r="AO4" s="46"/>
      <c r="AP4" s="47"/>
      <c r="AQ4" s="46"/>
    </row>
    <row r="5" spans="1:56" ht="14.1" customHeight="1">
      <c r="B5" s="50" t="s">
        <v>57</v>
      </c>
      <c r="C5" s="104">
        <v>200</v>
      </c>
      <c r="D5" s="105">
        <f>C5</f>
        <v>200</v>
      </c>
      <c r="E5" s="105">
        <f>D5</f>
        <v>200</v>
      </c>
      <c r="F5" s="105">
        <f>E5</f>
        <v>200</v>
      </c>
      <c r="G5" s="105">
        <f t="shared" ref="G5:N5" si="0">F5</f>
        <v>200</v>
      </c>
      <c r="H5" s="105">
        <f t="shared" si="0"/>
        <v>200</v>
      </c>
      <c r="I5" s="105">
        <f t="shared" si="0"/>
        <v>200</v>
      </c>
      <c r="J5" s="105">
        <f t="shared" si="0"/>
        <v>200</v>
      </c>
      <c r="K5" s="105">
        <f t="shared" si="0"/>
        <v>200</v>
      </c>
      <c r="L5" s="105">
        <f t="shared" si="0"/>
        <v>200</v>
      </c>
      <c r="M5" s="105">
        <f t="shared" si="0"/>
        <v>200</v>
      </c>
      <c r="N5" s="123">
        <f t="shared" si="0"/>
        <v>200</v>
      </c>
      <c r="O5" s="143">
        <f t="shared" ref="O5:O13" si="1">SUM(C5:N5)</f>
        <v>2400</v>
      </c>
      <c r="P5" s="144"/>
      <c r="Q5" s="104">
        <f>N5</f>
        <v>200</v>
      </c>
      <c r="R5" s="105">
        <f>Q5</f>
        <v>200</v>
      </c>
      <c r="S5" s="105">
        <f>R5</f>
        <v>200</v>
      </c>
      <c r="T5" s="105">
        <f>S5</f>
        <v>200</v>
      </c>
      <c r="U5" s="105">
        <f t="shared" ref="U5:AB5" si="2">T5</f>
        <v>200</v>
      </c>
      <c r="V5" s="105">
        <f t="shared" si="2"/>
        <v>200</v>
      </c>
      <c r="W5" s="105">
        <f t="shared" si="2"/>
        <v>200</v>
      </c>
      <c r="X5" s="105">
        <f t="shared" si="2"/>
        <v>200</v>
      </c>
      <c r="Y5" s="105">
        <f t="shared" si="2"/>
        <v>200</v>
      </c>
      <c r="Z5" s="105">
        <f t="shared" si="2"/>
        <v>200</v>
      </c>
      <c r="AA5" s="105">
        <f t="shared" si="2"/>
        <v>200</v>
      </c>
      <c r="AB5" s="123">
        <f t="shared" si="2"/>
        <v>200</v>
      </c>
      <c r="AC5" s="143">
        <f t="shared" ref="AC5:AC13" si="3">SUM(Q5:AB5)</f>
        <v>2400</v>
      </c>
      <c r="AD5" s="145"/>
      <c r="AE5" s="122">
        <f>AB5*3</f>
        <v>600</v>
      </c>
      <c r="AF5" s="105">
        <f>AE5</f>
        <v>600</v>
      </c>
      <c r="AG5" s="105">
        <f t="shared" ref="AG5:AH13" si="4">AF5</f>
        <v>600</v>
      </c>
      <c r="AH5" s="123">
        <f t="shared" si="4"/>
        <v>600</v>
      </c>
      <c r="AI5" s="143">
        <f t="shared" ref="AI5:AI13" si="5">SUM(AE5:AH5)</f>
        <v>2400</v>
      </c>
      <c r="AJ5" s="145"/>
      <c r="AK5" s="122">
        <f t="shared" ref="AK5:AK13" si="6">AH5</f>
        <v>600</v>
      </c>
      <c r="AL5" s="105">
        <f>AK5</f>
        <v>600</v>
      </c>
      <c r="AM5" s="105">
        <f>AL5</f>
        <v>600</v>
      </c>
      <c r="AN5" s="123">
        <f>AM5</f>
        <v>600</v>
      </c>
      <c r="AO5" s="143">
        <f t="shared" ref="AO5:AO13" si="7">SUM(AK5:AN5)</f>
        <v>2400</v>
      </c>
      <c r="AP5" s="145"/>
      <c r="AQ5" s="111">
        <f>AN5*4</f>
        <v>2400</v>
      </c>
    </row>
    <row r="6" spans="1:56" ht="14.1" customHeight="1">
      <c r="A6" s="1"/>
      <c r="B6" s="49" t="s">
        <v>58</v>
      </c>
      <c r="C6" s="104">
        <v>200</v>
      </c>
      <c r="D6" s="105">
        <f t="shared" ref="D6:N6" si="8">C6</f>
        <v>200</v>
      </c>
      <c r="E6" s="105">
        <f t="shared" si="8"/>
        <v>200</v>
      </c>
      <c r="F6" s="105">
        <f t="shared" si="8"/>
        <v>200</v>
      </c>
      <c r="G6" s="105">
        <f t="shared" si="8"/>
        <v>200</v>
      </c>
      <c r="H6" s="105">
        <f t="shared" si="8"/>
        <v>200</v>
      </c>
      <c r="I6" s="105">
        <f t="shared" si="8"/>
        <v>200</v>
      </c>
      <c r="J6" s="105">
        <f t="shared" si="8"/>
        <v>200</v>
      </c>
      <c r="K6" s="105">
        <f t="shared" si="8"/>
        <v>200</v>
      </c>
      <c r="L6" s="105">
        <f t="shared" si="8"/>
        <v>200</v>
      </c>
      <c r="M6" s="105">
        <f t="shared" si="8"/>
        <v>200</v>
      </c>
      <c r="N6" s="123">
        <f t="shared" si="8"/>
        <v>200</v>
      </c>
      <c r="O6" s="146">
        <f t="shared" si="1"/>
        <v>2400</v>
      </c>
      <c r="P6" s="144"/>
      <c r="Q6" s="104">
        <f t="shared" ref="Q6:Q12" si="9">N6</f>
        <v>200</v>
      </c>
      <c r="R6" s="105">
        <f t="shared" ref="R6:AB6" si="10">Q6</f>
        <v>200</v>
      </c>
      <c r="S6" s="105">
        <f t="shared" si="10"/>
        <v>200</v>
      </c>
      <c r="T6" s="105">
        <f t="shared" si="10"/>
        <v>200</v>
      </c>
      <c r="U6" s="105">
        <f t="shared" si="10"/>
        <v>200</v>
      </c>
      <c r="V6" s="105">
        <f t="shared" si="10"/>
        <v>200</v>
      </c>
      <c r="W6" s="105">
        <f t="shared" si="10"/>
        <v>200</v>
      </c>
      <c r="X6" s="105">
        <f t="shared" si="10"/>
        <v>200</v>
      </c>
      <c r="Y6" s="105">
        <f t="shared" si="10"/>
        <v>200</v>
      </c>
      <c r="Z6" s="105">
        <f t="shared" si="10"/>
        <v>200</v>
      </c>
      <c r="AA6" s="105">
        <f t="shared" si="10"/>
        <v>200</v>
      </c>
      <c r="AB6" s="123">
        <f t="shared" si="10"/>
        <v>200</v>
      </c>
      <c r="AC6" s="146">
        <f t="shared" si="3"/>
        <v>2400</v>
      </c>
      <c r="AD6" s="145"/>
      <c r="AE6" s="122">
        <f t="shared" ref="AE6:AE13" si="11">AB6*3</f>
        <v>600</v>
      </c>
      <c r="AF6" s="105">
        <f t="shared" ref="AF6:AF13" si="12">AE6</f>
        <v>600</v>
      </c>
      <c r="AG6" s="105">
        <f t="shared" si="4"/>
        <v>600</v>
      </c>
      <c r="AH6" s="123">
        <f t="shared" si="4"/>
        <v>600</v>
      </c>
      <c r="AI6" s="143">
        <f t="shared" si="5"/>
        <v>2400</v>
      </c>
      <c r="AJ6" s="145"/>
      <c r="AK6" s="122">
        <f t="shared" si="6"/>
        <v>600</v>
      </c>
      <c r="AL6" s="105">
        <f t="shared" ref="AL6:AN13" si="13">AK6</f>
        <v>600</v>
      </c>
      <c r="AM6" s="105">
        <f t="shared" si="13"/>
        <v>600</v>
      </c>
      <c r="AN6" s="123">
        <f t="shared" si="13"/>
        <v>600</v>
      </c>
      <c r="AO6" s="143">
        <f t="shared" si="7"/>
        <v>2400</v>
      </c>
      <c r="AP6" s="145"/>
      <c r="AQ6" s="111">
        <f t="shared" ref="AQ6:AQ33" si="14">AN6*4</f>
        <v>2400</v>
      </c>
    </row>
    <row r="7" spans="1:56" ht="14.1" customHeight="1">
      <c r="A7" s="1"/>
      <c r="B7" s="30" t="s">
        <v>309</v>
      </c>
      <c r="C7" s="104">
        <v>500</v>
      </c>
      <c r="D7" s="105">
        <f t="shared" ref="D7:N8" si="15">C7</f>
        <v>500</v>
      </c>
      <c r="E7" s="105">
        <f t="shared" si="15"/>
        <v>500</v>
      </c>
      <c r="F7" s="105">
        <f t="shared" si="15"/>
        <v>500</v>
      </c>
      <c r="G7" s="105">
        <f t="shared" si="15"/>
        <v>500</v>
      </c>
      <c r="H7" s="105">
        <f t="shared" si="15"/>
        <v>500</v>
      </c>
      <c r="I7" s="105">
        <f t="shared" si="15"/>
        <v>500</v>
      </c>
      <c r="J7" s="105">
        <f t="shared" si="15"/>
        <v>500</v>
      </c>
      <c r="K7" s="105">
        <f t="shared" si="15"/>
        <v>500</v>
      </c>
      <c r="L7" s="105">
        <f t="shared" si="15"/>
        <v>500</v>
      </c>
      <c r="M7" s="105">
        <f t="shared" si="15"/>
        <v>500</v>
      </c>
      <c r="N7" s="123">
        <f t="shared" si="15"/>
        <v>500</v>
      </c>
      <c r="O7" s="143">
        <f t="shared" si="1"/>
        <v>6000</v>
      </c>
      <c r="P7" s="144"/>
      <c r="Q7" s="104">
        <f t="shared" si="9"/>
        <v>500</v>
      </c>
      <c r="R7" s="105">
        <f t="shared" ref="R7:AB8" si="16">Q7</f>
        <v>500</v>
      </c>
      <c r="S7" s="105">
        <f t="shared" si="16"/>
        <v>500</v>
      </c>
      <c r="T7" s="105">
        <f t="shared" si="16"/>
        <v>500</v>
      </c>
      <c r="U7" s="105">
        <f t="shared" si="16"/>
        <v>500</v>
      </c>
      <c r="V7" s="105">
        <f t="shared" si="16"/>
        <v>500</v>
      </c>
      <c r="W7" s="105">
        <f t="shared" si="16"/>
        <v>500</v>
      </c>
      <c r="X7" s="105">
        <f t="shared" si="16"/>
        <v>500</v>
      </c>
      <c r="Y7" s="105">
        <f t="shared" si="16"/>
        <v>500</v>
      </c>
      <c r="Z7" s="105">
        <f t="shared" si="16"/>
        <v>500</v>
      </c>
      <c r="AA7" s="105">
        <f t="shared" si="16"/>
        <v>500</v>
      </c>
      <c r="AB7" s="123">
        <f t="shared" si="16"/>
        <v>500</v>
      </c>
      <c r="AC7" s="143">
        <f t="shared" si="3"/>
        <v>6000</v>
      </c>
      <c r="AD7" s="145"/>
      <c r="AE7" s="122">
        <f t="shared" si="11"/>
        <v>1500</v>
      </c>
      <c r="AF7" s="105">
        <f t="shared" si="12"/>
        <v>1500</v>
      </c>
      <c r="AG7" s="105">
        <f t="shared" si="4"/>
        <v>1500</v>
      </c>
      <c r="AH7" s="123">
        <f t="shared" si="4"/>
        <v>1500</v>
      </c>
      <c r="AI7" s="143">
        <f t="shared" si="5"/>
        <v>6000</v>
      </c>
      <c r="AJ7" s="145"/>
      <c r="AK7" s="122">
        <f t="shared" si="6"/>
        <v>1500</v>
      </c>
      <c r="AL7" s="105">
        <f t="shared" si="13"/>
        <v>1500</v>
      </c>
      <c r="AM7" s="105">
        <f t="shared" si="13"/>
        <v>1500</v>
      </c>
      <c r="AN7" s="123">
        <f t="shared" si="13"/>
        <v>1500</v>
      </c>
      <c r="AO7" s="143">
        <f t="shared" si="7"/>
        <v>6000</v>
      </c>
      <c r="AP7" s="145"/>
      <c r="AQ7" s="111">
        <f t="shared" si="14"/>
        <v>6000</v>
      </c>
    </row>
    <row r="8" spans="1:56" ht="14.1" customHeight="1">
      <c r="A8" s="1"/>
      <c r="B8" s="9" t="s">
        <v>310</v>
      </c>
      <c r="C8" s="104">
        <v>0</v>
      </c>
      <c r="D8" s="105">
        <f t="shared" si="15"/>
        <v>0</v>
      </c>
      <c r="E8" s="105">
        <f t="shared" si="15"/>
        <v>0</v>
      </c>
      <c r="F8" s="105">
        <f t="shared" si="15"/>
        <v>0</v>
      </c>
      <c r="G8" s="105">
        <f t="shared" si="15"/>
        <v>0</v>
      </c>
      <c r="H8" s="105">
        <f t="shared" si="15"/>
        <v>0</v>
      </c>
      <c r="I8" s="105">
        <f t="shared" si="15"/>
        <v>0</v>
      </c>
      <c r="J8" s="105">
        <f t="shared" si="15"/>
        <v>0</v>
      </c>
      <c r="K8" s="105">
        <f t="shared" si="15"/>
        <v>0</v>
      </c>
      <c r="L8" s="105">
        <f t="shared" si="15"/>
        <v>0</v>
      </c>
      <c r="M8" s="105">
        <f t="shared" si="15"/>
        <v>0</v>
      </c>
      <c r="N8" s="123">
        <f t="shared" si="15"/>
        <v>0</v>
      </c>
      <c r="O8" s="146">
        <f>SUM(C8:N8)</f>
        <v>0</v>
      </c>
      <c r="P8" s="144"/>
      <c r="Q8" s="104">
        <f t="shared" si="9"/>
        <v>0</v>
      </c>
      <c r="R8" s="105">
        <f>Q8</f>
        <v>0</v>
      </c>
      <c r="S8" s="105">
        <f t="shared" si="16"/>
        <v>0</v>
      </c>
      <c r="T8" s="105">
        <f t="shared" si="16"/>
        <v>0</v>
      </c>
      <c r="U8" s="105">
        <f t="shared" si="16"/>
        <v>0</v>
      </c>
      <c r="V8" s="105">
        <f t="shared" si="16"/>
        <v>0</v>
      </c>
      <c r="W8" s="105">
        <f t="shared" si="16"/>
        <v>0</v>
      </c>
      <c r="X8" s="105">
        <f t="shared" si="16"/>
        <v>0</v>
      </c>
      <c r="Y8" s="105">
        <f>X8</f>
        <v>0</v>
      </c>
      <c r="Z8" s="105">
        <f>Y8</f>
        <v>0</v>
      </c>
      <c r="AA8" s="105">
        <f>Z8</f>
        <v>0</v>
      </c>
      <c r="AB8" s="105">
        <f>AA8</f>
        <v>0</v>
      </c>
      <c r="AC8" s="143">
        <f t="shared" si="3"/>
        <v>0</v>
      </c>
      <c r="AD8" s="145"/>
      <c r="AE8" s="122">
        <f t="shared" si="11"/>
        <v>0</v>
      </c>
      <c r="AF8" s="105">
        <f>AE8</f>
        <v>0</v>
      </c>
      <c r="AG8" s="105">
        <f t="shared" si="4"/>
        <v>0</v>
      </c>
      <c r="AH8" s="105">
        <f t="shared" si="4"/>
        <v>0</v>
      </c>
      <c r="AI8" s="143">
        <f t="shared" si="5"/>
        <v>0</v>
      </c>
      <c r="AJ8" s="145"/>
      <c r="AK8" s="122">
        <f t="shared" si="6"/>
        <v>0</v>
      </c>
      <c r="AL8" s="105">
        <f>AK8</f>
        <v>0</v>
      </c>
      <c r="AM8" s="105">
        <f t="shared" si="13"/>
        <v>0</v>
      </c>
      <c r="AN8" s="105">
        <f t="shared" si="13"/>
        <v>0</v>
      </c>
      <c r="AO8" s="143">
        <f t="shared" si="7"/>
        <v>0</v>
      </c>
      <c r="AP8" s="145"/>
      <c r="AQ8" s="111">
        <f t="shared" si="14"/>
        <v>0</v>
      </c>
    </row>
    <row r="9" spans="1:56" ht="14.1" customHeight="1">
      <c r="A9" s="1"/>
      <c r="B9" s="51" t="s">
        <v>84</v>
      </c>
      <c r="C9" s="104">
        <v>500</v>
      </c>
      <c r="D9" s="105">
        <v>100</v>
      </c>
      <c r="E9" s="105">
        <f t="shared" ref="E9:N9" si="17">D9</f>
        <v>100</v>
      </c>
      <c r="F9" s="105">
        <f t="shared" si="17"/>
        <v>100</v>
      </c>
      <c r="G9" s="105">
        <f t="shared" si="17"/>
        <v>100</v>
      </c>
      <c r="H9" s="105">
        <f t="shared" si="17"/>
        <v>100</v>
      </c>
      <c r="I9" s="105">
        <f t="shared" si="17"/>
        <v>100</v>
      </c>
      <c r="J9" s="105">
        <f t="shared" si="17"/>
        <v>100</v>
      </c>
      <c r="K9" s="105">
        <f t="shared" si="17"/>
        <v>100</v>
      </c>
      <c r="L9" s="105">
        <f t="shared" si="17"/>
        <v>100</v>
      </c>
      <c r="M9" s="105">
        <f t="shared" si="17"/>
        <v>100</v>
      </c>
      <c r="N9" s="123">
        <f t="shared" si="17"/>
        <v>100</v>
      </c>
      <c r="O9" s="147">
        <f t="shared" si="1"/>
        <v>1600</v>
      </c>
      <c r="P9" s="144"/>
      <c r="Q9" s="104">
        <f t="shared" si="9"/>
        <v>100</v>
      </c>
      <c r="R9" s="105">
        <f t="shared" ref="R9:AB9" si="18">Q9</f>
        <v>100</v>
      </c>
      <c r="S9" s="105">
        <f t="shared" si="18"/>
        <v>100</v>
      </c>
      <c r="T9" s="105">
        <f t="shared" si="18"/>
        <v>100</v>
      </c>
      <c r="U9" s="105">
        <f t="shared" si="18"/>
        <v>100</v>
      </c>
      <c r="V9" s="105">
        <f t="shared" si="18"/>
        <v>100</v>
      </c>
      <c r="W9" s="105">
        <f t="shared" si="18"/>
        <v>100</v>
      </c>
      <c r="X9" s="105">
        <f t="shared" si="18"/>
        <v>100</v>
      </c>
      <c r="Y9" s="105">
        <f t="shared" si="18"/>
        <v>100</v>
      </c>
      <c r="Z9" s="105">
        <f t="shared" si="18"/>
        <v>100</v>
      </c>
      <c r="AA9" s="105">
        <f t="shared" si="18"/>
        <v>100</v>
      </c>
      <c r="AB9" s="123">
        <f t="shared" si="18"/>
        <v>100</v>
      </c>
      <c r="AC9" s="147">
        <f t="shared" si="3"/>
        <v>1200</v>
      </c>
      <c r="AD9" s="145"/>
      <c r="AE9" s="122">
        <f t="shared" si="11"/>
        <v>300</v>
      </c>
      <c r="AF9" s="105">
        <f t="shared" si="12"/>
        <v>300</v>
      </c>
      <c r="AG9" s="105">
        <f t="shared" si="4"/>
        <v>300</v>
      </c>
      <c r="AH9" s="123">
        <f t="shared" si="4"/>
        <v>300</v>
      </c>
      <c r="AI9" s="143">
        <f t="shared" si="5"/>
        <v>1200</v>
      </c>
      <c r="AJ9" s="145"/>
      <c r="AK9" s="122">
        <f t="shared" si="6"/>
        <v>300</v>
      </c>
      <c r="AL9" s="105">
        <f t="shared" si="13"/>
        <v>300</v>
      </c>
      <c r="AM9" s="105">
        <f t="shared" si="13"/>
        <v>300</v>
      </c>
      <c r="AN9" s="123">
        <f t="shared" si="13"/>
        <v>300</v>
      </c>
      <c r="AO9" s="143">
        <f t="shared" si="7"/>
        <v>1200</v>
      </c>
      <c r="AP9" s="145"/>
      <c r="AQ9" s="111">
        <f t="shared" si="14"/>
        <v>1200</v>
      </c>
    </row>
    <row r="10" spans="1:56" ht="14.1" customHeight="1">
      <c r="B10" s="522" t="s">
        <v>59</v>
      </c>
      <c r="C10" s="104">
        <v>50</v>
      </c>
      <c r="D10" s="105">
        <f t="shared" ref="D10:N10" si="19">C10</f>
        <v>50</v>
      </c>
      <c r="E10" s="105">
        <f t="shared" si="19"/>
        <v>50</v>
      </c>
      <c r="F10" s="105">
        <f t="shared" si="19"/>
        <v>50</v>
      </c>
      <c r="G10" s="105">
        <f t="shared" si="19"/>
        <v>50</v>
      </c>
      <c r="H10" s="105">
        <f t="shared" si="19"/>
        <v>50</v>
      </c>
      <c r="I10" s="105">
        <f t="shared" si="19"/>
        <v>50</v>
      </c>
      <c r="J10" s="105">
        <f t="shared" si="19"/>
        <v>50</v>
      </c>
      <c r="K10" s="105">
        <f t="shared" si="19"/>
        <v>50</v>
      </c>
      <c r="L10" s="105">
        <f t="shared" si="19"/>
        <v>50</v>
      </c>
      <c r="M10" s="105">
        <f t="shared" si="19"/>
        <v>50</v>
      </c>
      <c r="N10" s="123">
        <f t="shared" si="19"/>
        <v>50</v>
      </c>
      <c r="O10" s="147">
        <f t="shared" si="1"/>
        <v>600</v>
      </c>
      <c r="P10" s="144"/>
      <c r="Q10" s="104">
        <f t="shared" si="9"/>
        <v>50</v>
      </c>
      <c r="R10" s="105">
        <f t="shared" ref="R10:AB10" si="20">Q10</f>
        <v>50</v>
      </c>
      <c r="S10" s="105">
        <f t="shared" si="20"/>
        <v>50</v>
      </c>
      <c r="T10" s="105">
        <f t="shared" si="20"/>
        <v>50</v>
      </c>
      <c r="U10" s="105">
        <f t="shared" si="20"/>
        <v>50</v>
      </c>
      <c r="V10" s="105">
        <f t="shared" si="20"/>
        <v>50</v>
      </c>
      <c r="W10" s="105">
        <f t="shared" si="20"/>
        <v>50</v>
      </c>
      <c r="X10" s="105">
        <f t="shared" si="20"/>
        <v>50</v>
      </c>
      <c r="Y10" s="105">
        <f t="shared" si="20"/>
        <v>50</v>
      </c>
      <c r="Z10" s="105">
        <f t="shared" si="20"/>
        <v>50</v>
      </c>
      <c r="AA10" s="105">
        <f t="shared" si="20"/>
        <v>50</v>
      </c>
      <c r="AB10" s="123">
        <f t="shared" si="20"/>
        <v>50</v>
      </c>
      <c r="AC10" s="147">
        <f t="shared" si="3"/>
        <v>600</v>
      </c>
      <c r="AD10" s="145"/>
      <c r="AE10" s="122">
        <f t="shared" si="11"/>
        <v>150</v>
      </c>
      <c r="AF10" s="105">
        <f t="shared" si="12"/>
        <v>150</v>
      </c>
      <c r="AG10" s="105">
        <f t="shared" si="4"/>
        <v>150</v>
      </c>
      <c r="AH10" s="123">
        <f t="shared" si="4"/>
        <v>150</v>
      </c>
      <c r="AI10" s="143">
        <f t="shared" si="5"/>
        <v>600</v>
      </c>
      <c r="AJ10" s="145"/>
      <c r="AK10" s="122">
        <f t="shared" si="6"/>
        <v>150</v>
      </c>
      <c r="AL10" s="105">
        <f t="shared" si="13"/>
        <v>150</v>
      </c>
      <c r="AM10" s="105">
        <f t="shared" si="13"/>
        <v>150</v>
      </c>
      <c r="AN10" s="123">
        <f t="shared" si="13"/>
        <v>150</v>
      </c>
      <c r="AO10" s="143">
        <f t="shared" si="7"/>
        <v>600</v>
      </c>
      <c r="AP10" s="145"/>
      <c r="AQ10" s="111">
        <f t="shared" si="14"/>
        <v>600</v>
      </c>
    </row>
    <row r="11" spans="1:56" ht="14.1" customHeight="1">
      <c r="B11" s="522" t="s">
        <v>89</v>
      </c>
      <c r="C11" s="104">
        <v>0</v>
      </c>
      <c r="D11" s="105">
        <f t="shared" ref="D11:N11" si="21">C11</f>
        <v>0</v>
      </c>
      <c r="E11" s="105">
        <f t="shared" si="21"/>
        <v>0</v>
      </c>
      <c r="F11" s="105">
        <f t="shared" si="21"/>
        <v>0</v>
      </c>
      <c r="G11" s="105">
        <f t="shared" si="21"/>
        <v>0</v>
      </c>
      <c r="H11" s="105">
        <f t="shared" si="21"/>
        <v>0</v>
      </c>
      <c r="I11" s="105">
        <f t="shared" si="21"/>
        <v>0</v>
      </c>
      <c r="J11" s="105">
        <f t="shared" si="21"/>
        <v>0</v>
      </c>
      <c r="K11" s="105">
        <f t="shared" si="21"/>
        <v>0</v>
      </c>
      <c r="L11" s="105">
        <f t="shared" si="21"/>
        <v>0</v>
      </c>
      <c r="M11" s="105">
        <f t="shared" si="21"/>
        <v>0</v>
      </c>
      <c r="N11" s="123">
        <f t="shared" si="21"/>
        <v>0</v>
      </c>
      <c r="O11" s="147">
        <f t="shared" si="1"/>
        <v>0</v>
      </c>
      <c r="P11" s="144"/>
      <c r="Q11" s="104">
        <f t="shared" si="9"/>
        <v>0</v>
      </c>
      <c r="R11" s="105">
        <f t="shared" ref="R11:AB11" si="22">Q11</f>
        <v>0</v>
      </c>
      <c r="S11" s="105">
        <f t="shared" si="22"/>
        <v>0</v>
      </c>
      <c r="T11" s="105">
        <f t="shared" si="22"/>
        <v>0</v>
      </c>
      <c r="U11" s="105">
        <f t="shared" si="22"/>
        <v>0</v>
      </c>
      <c r="V11" s="105">
        <f t="shared" si="22"/>
        <v>0</v>
      </c>
      <c r="W11" s="105">
        <f t="shared" si="22"/>
        <v>0</v>
      </c>
      <c r="X11" s="105">
        <f t="shared" si="22"/>
        <v>0</v>
      </c>
      <c r="Y11" s="105">
        <f t="shared" si="22"/>
        <v>0</v>
      </c>
      <c r="Z11" s="105">
        <f t="shared" si="22"/>
        <v>0</v>
      </c>
      <c r="AA11" s="105">
        <f t="shared" si="22"/>
        <v>0</v>
      </c>
      <c r="AB11" s="123">
        <f t="shared" si="22"/>
        <v>0</v>
      </c>
      <c r="AC11" s="147">
        <f t="shared" si="3"/>
        <v>0</v>
      </c>
      <c r="AD11" s="145"/>
      <c r="AE11" s="122">
        <f t="shared" si="11"/>
        <v>0</v>
      </c>
      <c r="AF11" s="105">
        <f t="shared" si="12"/>
        <v>0</v>
      </c>
      <c r="AG11" s="105">
        <f t="shared" si="4"/>
        <v>0</v>
      </c>
      <c r="AH11" s="123">
        <f t="shared" si="4"/>
        <v>0</v>
      </c>
      <c r="AI11" s="143">
        <f t="shared" si="5"/>
        <v>0</v>
      </c>
      <c r="AJ11" s="145"/>
      <c r="AK11" s="122">
        <f t="shared" si="6"/>
        <v>0</v>
      </c>
      <c r="AL11" s="105">
        <f t="shared" si="13"/>
        <v>0</v>
      </c>
      <c r="AM11" s="105">
        <f t="shared" si="13"/>
        <v>0</v>
      </c>
      <c r="AN11" s="123">
        <f t="shared" si="13"/>
        <v>0</v>
      </c>
      <c r="AO11" s="143">
        <f t="shared" si="7"/>
        <v>0</v>
      </c>
      <c r="AP11" s="145"/>
      <c r="AQ11" s="111">
        <f t="shared" si="14"/>
        <v>0</v>
      </c>
    </row>
    <row r="12" spans="1:56" ht="14.1" customHeight="1">
      <c r="B12" s="522" t="s">
        <v>60</v>
      </c>
      <c r="C12" s="104">
        <v>0</v>
      </c>
      <c r="D12" s="105">
        <f t="shared" ref="D12:N12" si="23">C12</f>
        <v>0</v>
      </c>
      <c r="E12" s="105">
        <f t="shared" si="23"/>
        <v>0</v>
      </c>
      <c r="F12" s="105">
        <f t="shared" si="23"/>
        <v>0</v>
      </c>
      <c r="G12" s="105">
        <f t="shared" si="23"/>
        <v>0</v>
      </c>
      <c r="H12" s="105">
        <f t="shared" si="23"/>
        <v>0</v>
      </c>
      <c r="I12" s="105">
        <f t="shared" si="23"/>
        <v>0</v>
      </c>
      <c r="J12" s="105">
        <f t="shared" si="23"/>
        <v>0</v>
      </c>
      <c r="K12" s="105">
        <f t="shared" si="23"/>
        <v>0</v>
      </c>
      <c r="L12" s="105">
        <f t="shared" si="23"/>
        <v>0</v>
      </c>
      <c r="M12" s="105">
        <f t="shared" si="23"/>
        <v>0</v>
      </c>
      <c r="N12" s="123">
        <f t="shared" si="23"/>
        <v>0</v>
      </c>
      <c r="O12" s="147">
        <f t="shared" si="1"/>
        <v>0</v>
      </c>
      <c r="P12" s="144"/>
      <c r="Q12" s="104">
        <f t="shared" si="9"/>
        <v>0</v>
      </c>
      <c r="R12" s="105">
        <f t="shared" ref="R12:AB12" si="24">Q12</f>
        <v>0</v>
      </c>
      <c r="S12" s="105">
        <f t="shared" si="24"/>
        <v>0</v>
      </c>
      <c r="T12" s="105">
        <f t="shared" si="24"/>
        <v>0</v>
      </c>
      <c r="U12" s="105">
        <f t="shared" si="24"/>
        <v>0</v>
      </c>
      <c r="V12" s="105">
        <f t="shared" si="24"/>
        <v>0</v>
      </c>
      <c r="W12" s="105">
        <f t="shared" si="24"/>
        <v>0</v>
      </c>
      <c r="X12" s="105">
        <f t="shared" si="24"/>
        <v>0</v>
      </c>
      <c r="Y12" s="105">
        <f t="shared" si="24"/>
        <v>0</v>
      </c>
      <c r="Z12" s="105">
        <f t="shared" si="24"/>
        <v>0</v>
      </c>
      <c r="AA12" s="105">
        <f t="shared" si="24"/>
        <v>0</v>
      </c>
      <c r="AB12" s="123">
        <f t="shared" si="24"/>
        <v>0</v>
      </c>
      <c r="AC12" s="147">
        <f t="shared" si="3"/>
        <v>0</v>
      </c>
      <c r="AD12" s="145"/>
      <c r="AE12" s="122">
        <f t="shared" si="11"/>
        <v>0</v>
      </c>
      <c r="AF12" s="105">
        <f t="shared" si="12"/>
        <v>0</v>
      </c>
      <c r="AG12" s="105">
        <f t="shared" si="4"/>
        <v>0</v>
      </c>
      <c r="AH12" s="123">
        <f t="shared" si="4"/>
        <v>0</v>
      </c>
      <c r="AI12" s="143">
        <f t="shared" si="5"/>
        <v>0</v>
      </c>
      <c r="AJ12" s="145"/>
      <c r="AK12" s="122">
        <f t="shared" si="6"/>
        <v>0</v>
      </c>
      <c r="AL12" s="105">
        <f t="shared" si="13"/>
        <v>0</v>
      </c>
      <c r="AM12" s="105">
        <f t="shared" si="13"/>
        <v>0</v>
      </c>
      <c r="AN12" s="123">
        <f t="shared" si="13"/>
        <v>0</v>
      </c>
      <c r="AO12" s="143">
        <f t="shared" si="7"/>
        <v>0</v>
      </c>
      <c r="AP12" s="145"/>
      <c r="AQ12" s="111">
        <f t="shared" si="14"/>
        <v>0</v>
      </c>
    </row>
    <row r="13" spans="1:56" ht="14.1" customHeight="1">
      <c r="B13" s="522" t="s">
        <v>61</v>
      </c>
      <c r="C13" s="104">
        <v>100</v>
      </c>
      <c r="D13" s="105">
        <f t="shared" ref="D13:N13" si="25">C13</f>
        <v>100</v>
      </c>
      <c r="E13" s="105">
        <f t="shared" si="25"/>
        <v>100</v>
      </c>
      <c r="F13" s="105">
        <f t="shared" si="25"/>
        <v>100</v>
      </c>
      <c r="G13" s="105">
        <f t="shared" si="25"/>
        <v>100</v>
      </c>
      <c r="H13" s="105">
        <f t="shared" si="25"/>
        <v>100</v>
      </c>
      <c r="I13" s="105">
        <f t="shared" si="25"/>
        <v>100</v>
      </c>
      <c r="J13" s="105">
        <f t="shared" si="25"/>
        <v>100</v>
      </c>
      <c r="K13" s="105">
        <f t="shared" si="25"/>
        <v>100</v>
      </c>
      <c r="L13" s="105">
        <f t="shared" si="25"/>
        <v>100</v>
      </c>
      <c r="M13" s="105">
        <f t="shared" si="25"/>
        <v>100</v>
      </c>
      <c r="N13" s="123">
        <f t="shared" si="25"/>
        <v>100</v>
      </c>
      <c r="O13" s="147">
        <f t="shared" si="1"/>
        <v>1200</v>
      </c>
      <c r="P13" s="144"/>
      <c r="Q13" s="104">
        <v>150</v>
      </c>
      <c r="R13" s="105">
        <f t="shared" ref="R13:AB13" si="26">Q13</f>
        <v>150</v>
      </c>
      <c r="S13" s="105">
        <f t="shared" si="26"/>
        <v>150</v>
      </c>
      <c r="T13" s="105">
        <f t="shared" si="26"/>
        <v>150</v>
      </c>
      <c r="U13" s="105">
        <f t="shared" si="26"/>
        <v>150</v>
      </c>
      <c r="V13" s="105">
        <f t="shared" si="26"/>
        <v>150</v>
      </c>
      <c r="W13" s="105">
        <f t="shared" si="26"/>
        <v>150</v>
      </c>
      <c r="X13" s="105">
        <f t="shared" si="26"/>
        <v>150</v>
      </c>
      <c r="Y13" s="105">
        <f t="shared" si="26"/>
        <v>150</v>
      </c>
      <c r="Z13" s="105">
        <f t="shared" si="26"/>
        <v>150</v>
      </c>
      <c r="AA13" s="105">
        <f t="shared" si="26"/>
        <v>150</v>
      </c>
      <c r="AB13" s="123">
        <f t="shared" si="26"/>
        <v>150</v>
      </c>
      <c r="AC13" s="147">
        <f t="shared" si="3"/>
        <v>1800</v>
      </c>
      <c r="AD13" s="144"/>
      <c r="AE13" s="122">
        <f t="shared" si="11"/>
        <v>450</v>
      </c>
      <c r="AF13" s="105">
        <f t="shared" si="12"/>
        <v>450</v>
      </c>
      <c r="AG13" s="105">
        <f t="shared" si="4"/>
        <v>450</v>
      </c>
      <c r="AH13" s="123">
        <f t="shared" si="4"/>
        <v>450</v>
      </c>
      <c r="AI13" s="143">
        <f t="shared" si="5"/>
        <v>1800</v>
      </c>
      <c r="AJ13" s="144"/>
      <c r="AK13" s="122">
        <f t="shared" si="6"/>
        <v>450</v>
      </c>
      <c r="AL13" s="105">
        <f t="shared" si="13"/>
        <v>450</v>
      </c>
      <c r="AM13" s="105">
        <f t="shared" si="13"/>
        <v>450</v>
      </c>
      <c r="AN13" s="123">
        <f t="shared" si="13"/>
        <v>450</v>
      </c>
      <c r="AO13" s="143">
        <f t="shared" si="7"/>
        <v>1800</v>
      </c>
      <c r="AP13" s="144"/>
      <c r="AQ13" s="111">
        <f t="shared" si="14"/>
        <v>1800</v>
      </c>
    </row>
    <row r="14" spans="1:56" ht="14.1" customHeight="1">
      <c r="B14" s="522" t="s">
        <v>62</v>
      </c>
      <c r="C14" s="148"/>
      <c r="D14" s="148"/>
      <c r="E14" s="148"/>
      <c r="F14" s="148"/>
      <c r="G14" s="148"/>
      <c r="H14" s="148"/>
      <c r="I14" s="148"/>
      <c r="J14" s="148"/>
      <c r="K14" s="148"/>
      <c r="L14" s="148"/>
      <c r="M14" s="148"/>
      <c r="N14" s="149"/>
      <c r="O14" s="143"/>
      <c r="P14" s="144"/>
      <c r="Q14" s="148"/>
      <c r="R14" s="148"/>
      <c r="S14" s="148"/>
      <c r="T14" s="148"/>
      <c r="U14" s="148"/>
      <c r="V14" s="148"/>
      <c r="W14" s="148"/>
      <c r="X14" s="148"/>
      <c r="Y14" s="148"/>
      <c r="Z14" s="148"/>
      <c r="AA14" s="148"/>
      <c r="AB14" s="149"/>
      <c r="AC14" s="143"/>
      <c r="AD14" s="145"/>
      <c r="AE14" s="150"/>
      <c r="AF14" s="148"/>
      <c r="AG14" s="148"/>
      <c r="AH14" s="149"/>
      <c r="AI14" s="143"/>
      <c r="AJ14" s="145"/>
      <c r="AK14" s="150"/>
      <c r="AL14" s="148"/>
      <c r="AM14" s="148"/>
      <c r="AN14" s="149"/>
      <c r="AO14" s="143"/>
      <c r="AP14" s="145"/>
      <c r="AQ14" s="143"/>
    </row>
    <row r="15" spans="1:56" ht="14.1" customHeight="1">
      <c r="B15" s="49" t="s">
        <v>85</v>
      </c>
      <c r="C15" s="104">
        <v>30</v>
      </c>
      <c r="D15" s="105">
        <f t="shared" ref="D15:N15" si="27">C15</f>
        <v>30</v>
      </c>
      <c r="E15" s="105">
        <f t="shared" si="27"/>
        <v>30</v>
      </c>
      <c r="F15" s="105">
        <f t="shared" si="27"/>
        <v>30</v>
      </c>
      <c r="G15" s="105">
        <f t="shared" si="27"/>
        <v>30</v>
      </c>
      <c r="H15" s="105">
        <f t="shared" si="27"/>
        <v>30</v>
      </c>
      <c r="I15" s="105">
        <f t="shared" si="27"/>
        <v>30</v>
      </c>
      <c r="J15" s="105">
        <f t="shared" si="27"/>
        <v>30</v>
      </c>
      <c r="K15" s="105">
        <f t="shared" si="27"/>
        <v>30</v>
      </c>
      <c r="L15" s="105">
        <f t="shared" si="27"/>
        <v>30</v>
      </c>
      <c r="M15" s="105">
        <f t="shared" si="27"/>
        <v>30</v>
      </c>
      <c r="N15" s="123">
        <f t="shared" si="27"/>
        <v>30</v>
      </c>
      <c r="O15" s="147">
        <f t="shared" ref="O15:O23" si="28">SUM(C15:N15)</f>
        <v>360</v>
      </c>
      <c r="P15" s="144"/>
      <c r="Q15" s="104">
        <f>N15</f>
        <v>30</v>
      </c>
      <c r="R15" s="105">
        <f t="shared" ref="R15:AB15" si="29">Q15</f>
        <v>30</v>
      </c>
      <c r="S15" s="105">
        <f t="shared" si="29"/>
        <v>30</v>
      </c>
      <c r="T15" s="105">
        <f t="shared" si="29"/>
        <v>30</v>
      </c>
      <c r="U15" s="105">
        <f t="shared" si="29"/>
        <v>30</v>
      </c>
      <c r="V15" s="105">
        <f t="shared" si="29"/>
        <v>30</v>
      </c>
      <c r="W15" s="105">
        <f t="shared" si="29"/>
        <v>30</v>
      </c>
      <c r="X15" s="105">
        <f t="shared" si="29"/>
        <v>30</v>
      </c>
      <c r="Y15" s="105">
        <f t="shared" si="29"/>
        <v>30</v>
      </c>
      <c r="Z15" s="105">
        <f t="shared" si="29"/>
        <v>30</v>
      </c>
      <c r="AA15" s="105">
        <f t="shared" si="29"/>
        <v>30</v>
      </c>
      <c r="AB15" s="123">
        <f t="shared" si="29"/>
        <v>30</v>
      </c>
      <c r="AC15" s="147">
        <f t="shared" ref="AC15:AC21" si="30">SUM(Q15:AB15)</f>
        <v>360</v>
      </c>
      <c r="AD15" s="145"/>
      <c r="AE15" s="122">
        <f>AB15*3</f>
        <v>90</v>
      </c>
      <c r="AF15" s="105">
        <f t="shared" ref="AF15:AH19" si="31">AE15</f>
        <v>90</v>
      </c>
      <c r="AG15" s="105">
        <f t="shared" si="31"/>
        <v>90</v>
      </c>
      <c r="AH15" s="123">
        <f t="shared" si="31"/>
        <v>90</v>
      </c>
      <c r="AI15" s="143">
        <f t="shared" ref="AI15:AI21" si="32">SUM(AE15:AH15)</f>
        <v>360</v>
      </c>
      <c r="AJ15" s="145"/>
      <c r="AK15" s="122">
        <f t="shared" ref="AK15:AK21" si="33">AH15</f>
        <v>90</v>
      </c>
      <c r="AL15" s="105">
        <f t="shared" ref="AL15:AN19" si="34">AK15</f>
        <v>90</v>
      </c>
      <c r="AM15" s="105">
        <f t="shared" si="34"/>
        <v>90</v>
      </c>
      <c r="AN15" s="123">
        <f t="shared" si="34"/>
        <v>90</v>
      </c>
      <c r="AO15" s="143">
        <f t="shared" ref="AO15:AO21" si="35">SUM(AK15:AN15)</f>
        <v>360</v>
      </c>
      <c r="AP15" s="145"/>
      <c r="AQ15" s="111">
        <f t="shared" si="14"/>
        <v>360</v>
      </c>
    </row>
    <row r="16" spans="1:56" ht="14.1" customHeight="1">
      <c r="B16" s="50" t="s">
        <v>64</v>
      </c>
      <c r="C16" s="104">
        <v>1000</v>
      </c>
      <c r="D16" s="105">
        <f t="shared" ref="D16:N16" si="36">C16</f>
        <v>1000</v>
      </c>
      <c r="E16" s="105">
        <f t="shared" si="36"/>
        <v>1000</v>
      </c>
      <c r="F16" s="105">
        <f t="shared" si="36"/>
        <v>1000</v>
      </c>
      <c r="G16" s="105">
        <f t="shared" si="36"/>
        <v>1000</v>
      </c>
      <c r="H16" s="105">
        <f t="shared" si="36"/>
        <v>1000</v>
      </c>
      <c r="I16" s="105">
        <f t="shared" si="36"/>
        <v>1000</v>
      </c>
      <c r="J16" s="105">
        <f t="shared" si="36"/>
        <v>1000</v>
      </c>
      <c r="K16" s="105">
        <f t="shared" si="36"/>
        <v>1000</v>
      </c>
      <c r="L16" s="105">
        <f t="shared" si="36"/>
        <v>1000</v>
      </c>
      <c r="M16" s="105">
        <f t="shared" si="36"/>
        <v>1000</v>
      </c>
      <c r="N16" s="123">
        <f t="shared" si="36"/>
        <v>1000</v>
      </c>
      <c r="O16" s="147">
        <f t="shared" si="28"/>
        <v>12000</v>
      </c>
      <c r="P16" s="144"/>
      <c r="Q16" s="104">
        <v>1500</v>
      </c>
      <c r="R16" s="105">
        <f t="shared" ref="R16:AB16" si="37">Q16</f>
        <v>1500</v>
      </c>
      <c r="S16" s="105">
        <f t="shared" si="37"/>
        <v>1500</v>
      </c>
      <c r="T16" s="105">
        <f t="shared" si="37"/>
        <v>1500</v>
      </c>
      <c r="U16" s="105">
        <f t="shared" si="37"/>
        <v>1500</v>
      </c>
      <c r="V16" s="105">
        <f t="shared" si="37"/>
        <v>1500</v>
      </c>
      <c r="W16" s="105">
        <f t="shared" si="37"/>
        <v>1500</v>
      </c>
      <c r="X16" s="105">
        <f t="shared" si="37"/>
        <v>1500</v>
      </c>
      <c r="Y16" s="105">
        <f t="shared" si="37"/>
        <v>1500</v>
      </c>
      <c r="Z16" s="105">
        <f t="shared" si="37"/>
        <v>1500</v>
      </c>
      <c r="AA16" s="105">
        <f t="shared" si="37"/>
        <v>1500</v>
      </c>
      <c r="AB16" s="123">
        <f t="shared" si="37"/>
        <v>1500</v>
      </c>
      <c r="AC16" s="147">
        <f t="shared" si="30"/>
        <v>18000</v>
      </c>
      <c r="AD16" s="145"/>
      <c r="AE16" s="122">
        <v>5500</v>
      </c>
      <c r="AF16" s="105">
        <f t="shared" si="31"/>
        <v>5500</v>
      </c>
      <c r="AG16" s="105">
        <f t="shared" si="31"/>
        <v>5500</v>
      </c>
      <c r="AH16" s="123">
        <f t="shared" si="31"/>
        <v>5500</v>
      </c>
      <c r="AI16" s="143">
        <f t="shared" si="32"/>
        <v>22000</v>
      </c>
      <c r="AJ16" s="145"/>
      <c r="AK16" s="122">
        <v>6500</v>
      </c>
      <c r="AL16" s="105">
        <f t="shared" si="34"/>
        <v>6500</v>
      </c>
      <c r="AM16" s="105">
        <f t="shared" si="34"/>
        <v>6500</v>
      </c>
      <c r="AN16" s="123">
        <f t="shared" si="34"/>
        <v>6500</v>
      </c>
      <c r="AO16" s="143">
        <f t="shared" si="35"/>
        <v>26000</v>
      </c>
      <c r="AP16" s="145"/>
      <c r="AQ16" s="111">
        <f t="shared" si="14"/>
        <v>26000</v>
      </c>
    </row>
    <row r="17" spans="2:43" ht="14.1" customHeight="1">
      <c r="B17" s="50" t="s">
        <v>63</v>
      </c>
      <c r="C17" s="104">
        <v>0</v>
      </c>
      <c r="D17" s="105">
        <f t="shared" ref="D17:N17" si="38">C17</f>
        <v>0</v>
      </c>
      <c r="E17" s="105">
        <f t="shared" si="38"/>
        <v>0</v>
      </c>
      <c r="F17" s="105">
        <f t="shared" si="38"/>
        <v>0</v>
      </c>
      <c r="G17" s="105">
        <f t="shared" si="38"/>
        <v>0</v>
      </c>
      <c r="H17" s="105">
        <f t="shared" si="38"/>
        <v>0</v>
      </c>
      <c r="I17" s="105">
        <f t="shared" si="38"/>
        <v>0</v>
      </c>
      <c r="J17" s="105">
        <f t="shared" si="38"/>
        <v>0</v>
      </c>
      <c r="K17" s="105">
        <f t="shared" si="38"/>
        <v>0</v>
      </c>
      <c r="L17" s="105">
        <f t="shared" si="38"/>
        <v>0</v>
      </c>
      <c r="M17" s="105">
        <f t="shared" si="38"/>
        <v>0</v>
      </c>
      <c r="N17" s="123">
        <f t="shared" si="38"/>
        <v>0</v>
      </c>
      <c r="O17" s="147">
        <f t="shared" si="28"/>
        <v>0</v>
      </c>
      <c r="P17" s="144"/>
      <c r="Q17" s="104">
        <f t="shared" ref="Q17:Q21" si="39">N17</f>
        <v>0</v>
      </c>
      <c r="R17" s="105">
        <f t="shared" ref="R17:AB17" si="40">Q17</f>
        <v>0</v>
      </c>
      <c r="S17" s="105">
        <f t="shared" si="40"/>
        <v>0</v>
      </c>
      <c r="T17" s="105">
        <f t="shared" si="40"/>
        <v>0</v>
      </c>
      <c r="U17" s="105">
        <f t="shared" si="40"/>
        <v>0</v>
      </c>
      <c r="V17" s="105">
        <f t="shared" si="40"/>
        <v>0</v>
      </c>
      <c r="W17" s="105">
        <f t="shared" si="40"/>
        <v>0</v>
      </c>
      <c r="X17" s="105">
        <f t="shared" si="40"/>
        <v>0</v>
      </c>
      <c r="Y17" s="105">
        <f t="shared" si="40"/>
        <v>0</v>
      </c>
      <c r="Z17" s="105">
        <f t="shared" si="40"/>
        <v>0</v>
      </c>
      <c r="AA17" s="105">
        <f t="shared" si="40"/>
        <v>0</v>
      </c>
      <c r="AB17" s="123">
        <f t="shared" si="40"/>
        <v>0</v>
      </c>
      <c r="AC17" s="147">
        <f t="shared" si="30"/>
        <v>0</v>
      </c>
      <c r="AD17" s="145"/>
      <c r="AE17" s="122">
        <f t="shared" ref="AE17:AE21" si="41">AB17*3</f>
        <v>0</v>
      </c>
      <c r="AF17" s="105">
        <f t="shared" si="31"/>
        <v>0</v>
      </c>
      <c r="AG17" s="105">
        <f t="shared" si="31"/>
        <v>0</v>
      </c>
      <c r="AH17" s="123">
        <f t="shared" si="31"/>
        <v>0</v>
      </c>
      <c r="AI17" s="143">
        <f t="shared" si="32"/>
        <v>0</v>
      </c>
      <c r="AJ17" s="145"/>
      <c r="AK17" s="122">
        <f t="shared" si="33"/>
        <v>0</v>
      </c>
      <c r="AL17" s="105">
        <f t="shared" si="34"/>
        <v>0</v>
      </c>
      <c r="AM17" s="105">
        <f t="shared" si="34"/>
        <v>0</v>
      </c>
      <c r="AN17" s="123">
        <f t="shared" si="34"/>
        <v>0</v>
      </c>
      <c r="AO17" s="143">
        <f t="shared" si="35"/>
        <v>0</v>
      </c>
      <c r="AP17" s="145"/>
      <c r="AQ17" s="111">
        <f t="shared" si="14"/>
        <v>0</v>
      </c>
    </row>
    <row r="18" spans="2:43" ht="14.1" customHeight="1">
      <c r="B18" s="50" t="s">
        <v>65</v>
      </c>
      <c r="C18" s="104">
        <v>0</v>
      </c>
      <c r="D18" s="105">
        <f t="shared" ref="D18:N18" si="42">C18</f>
        <v>0</v>
      </c>
      <c r="E18" s="105">
        <f t="shared" si="42"/>
        <v>0</v>
      </c>
      <c r="F18" s="105">
        <f t="shared" si="42"/>
        <v>0</v>
      </c>
      <c r="G18" s="105">
        <f t="shared" si="42"/>
        <v>0</v>
      </c>
      <c r="H18" s="105">
        <f t="shared" si="42"/>
        <v>0</v>
      </c>
      <c r="I18" s="105">
        <f t="shared" si="42"/>
        <v>0</v>
      </c>
      <c r="J18" s="105">
        <f t="shared" si="42"/>
        <v>0</v>
      </c>
      <c r="K18" s="105">
        <f t="shared" si="42"/>
        <v>0</v>
      </c>
      <c r="L18" s="105">
        <f t="shared" si="42"/>
        <v>0</v>
      </c>
      <c r="M18" s="105">
        <f t="shared" si="42"/>
        <v>0</v>
      </c>
      <c r="N18" s="123">
        <f t="shared" si="42"/>
        <v>0</v>
      </c>
      <c r="O18" s="147">
        <f t="shared" si="28"/>
        <v>0</v>
      </c>
      <c r="P18" s="144"/>
      <c r="Q18" s="104">
        <f t="shared" si="39"/>
        <v>0</v>
      </c>
      <c r="R18" s="105">
        <f t="shared" ref="R18:AB18" si="43">Q18</f>
        <v>0</v>
      </c>
      <c r="S18" s="105">
        <f t="shared" si="43"/>
        <v>0</v>
      </c>
      <c r="T18" s="105">
        <f t="shared" si="43"/>
        <v>0</v>
      </c>
      <c r="U18" s="105">
        <f t="shared" si="43"/>
        <v>0</v>
      </c>
      <c r="V18" s="105">
        <f t="shared" si="43"/>
        <v>0</v>
      </c>
      <c r="W18" s="105">
        <f t="shared" si="43"/>
        <v>0</v>
      </c>
      <c r="X18" s="105">
        <f t="shared" si="43"/>
        <v>0</v>
      </c>
      <c r="Y18" s="105">
        <f t="shared" si="43"/>
        <v>0</v>
      </c>
      <c r="Z18" s="105">
        <f t="shared" si="43"/>
        <v>0</v>
      </c>
      <c r="AA18" s="105">
        <f t="shared" si="43"/>
        <v>0</v>
      </c>
      <c r="AB18" s="123">
        <f t="shared" si="43"/>
        <v>0</v>
      </c>
      <c r="AC18" s="147">
        <f t="shared" si="30"/>
        <v>0</v>
      </c>
      <c r="AD18" s="145"/>
      <c r="AE18" s="122">
        <f t="shared" si="41"/>
        <v>0</v>
      </c>
      <c r="AF18" s="105">
        <f t="shared" si="31"/>
        <v>0</v>
      </c>
      <c r="AG18" s="105">
        <f t="shared" si="31"/>
        <v>0</v>
      </c>
      <c r="AH18" s="123">
        <f t="shared" si="31"/>
        <v>0</v>
      </c>
      <c r="AI18" s="143">
        <f t="shared" si="32"/>
        <v>0</v>
      </c>
      <c r="AJ18" s="145"/>
      <c r="AK18" s="122">
        <f t="shared" si="33"/>
        <v>0</v>
      </c>
      <c r="AL18" s="105">
        <f t="shared" si="34"/>
        <v>0</v>
      </c>
      <c r="AM18" s="105">
        <f t="shared" si="34"/>
        <v>0</v>
      </c>
      <c r="AN18" s="123">
        <f t="shared" si="34"/>
        <v>0</v>
      </c>
      <c r="AO18" s="143">
        <f t="shared" si="35"/>
        <v>0</v>
      </c>
      <c r="AP18" s="145"/>
      <c r="AQ18" s="111">
        <f t="shared" si="14"/>
        <v>0</v>
      </c>
    </row>
    <row r="19" spans="2:43" ht="14.1" customHeight="1">
      <c r="B19" s="522" t="s">
        <v>66</v>
      </c>
      <c r="C19" s="104">
        <v>20</v>
      </c>
      <c r="D19" s="105">
        <f t="shared" ref="D19:N19" si="44">C19</f>
        <v>20</v>
      </c>
      <c r="E19" s="105">
        <f t="shared" si="44"/>
        <v>20</v>
      </c>
      <c r="F19" s="105">
        <f t="shared" si="44"/>
        <v>20</v>
      </c>
      <c r="G19" s="105">
        <f t="shared" si="44"/>
        <v>20</v>
      </c>
      <c r="H19" s="105">
        <f t="shared" si="44"/>
        <v>20</v>
      </c>
      <c r="I19" s="105">
        <f t="shared" si="44"/>
        <v>20</v>
      </c>
      <c r="J19" s="105">
        <f t="shared" si="44"/>
        <v>20</v>
      </c>
      <c r="K19" s="105">
        <f t="shared" si="44"/>
        <v>20</v>
      </c>
      <c r="L19" s="105">
        <f t="shared" si="44"/>
        <v>20</v>
      </c>
      <c r="M19" s="105">
        <f t="shared" si="44"/>
        <v>20</v>
      </c>
      <c r="N19" s="123">
        <f t="shared" si="44"/>
        <v>20</v>
      </c>
      <c r="O19" s="147">
        <f t="shared" si="28"/>
        <v>240</v>
      </c>
      <c r="P19" s="144"/>
      <c r="Q19" s="104">
        <v>30</v>
      </c>
      <c r="R19" s="105">
        <f t="shared" ref="R19:AB19" si="45">Q19</f>
        <v>30</v>
      </c>
      <c r="S19" s="105">
        <f t="shared" si="45"/>
        <v>30</v>
      </c>
      <c r="T19" s="105">
        <f t="shared" si="45"/>
        <v>30</v>
      </c>
      <c r="U19" s="105">
        <f t="shared" si="45"/>
        <v>30</v>
      </c>
      <c r="V19" s="105">
        <f t="shared" si="45"/>
        <v>30</v>
      </c>
      <c r="W19" s="105">
        <f t="shared" si="45"/>
        <v>30</v>
      </c>
      <c r="X19" s="105">
        <f t="shared" si="45"/>
        <v>30</v>
      </c>
      <c r="Y19" s="105">
        <f t="shared" si="45"/>
        <v>30</v>
      </c>
      <c r="Z19" s="105">
        <f t="shared" si="45"/>
        <v>30</v>
      </c>
      <c r="AA19" s="105">
        <f t="shared" si="45"/>
        <v>30</v>
      </c>
      <c r="AB19" s="123">
        <f t="shared" si="45"/>
        <v>30</v>
      </c>
      <c r="AC19" s="147">
        <f t="shared" si="30"/>
        <v>360</v>
      </c>
      <c r="AD19" s="145"/>
      <c r="AE19" s="122">
        <v>150</v>
      </c>
      <c r="AF19" s="105">
        <f t="shared" si="31"/>
        <v>150</v>
      </c>
      <c r="AG19" s="105">
        <f t="shared" si="31"/>
        <v>150</v>
      </c>
      <c r="AH19" s="123">
        <f t="shared" si="31"/>
        <v>150</v>
      </c>
      <c r="AI19" s="143">
        <f t="shared" si="32"/>
        <v>600</v>
      </c>
      <c r="AJ19" s="145"/>
      <c r="AK19" s="122">
        <v>200</v>
      </c>
      <c r="AL19" s="105">
        <f t="shared" si="34"/>
        <v>200</v>
      </c>
      <c r="AM19" s="105">
        <f t="shared" si="34"/>
        <v>200</v>
      </c>
      <c r="AN19" s="123">
        <f t="shared" si="34"/>
        <v>200</v>
      </c>
      <c r="AO19" s="143">
        <f t="shared" si="35"/>
        <v>800</v>
      </c>
      <c r="AP19" s="145"/>
      <c r="AQ19" s="111">
        <f t="shared" si="14"/>
        <v>800</v>
      </c>
    </row>
    <row r="20" spans="2:43" ht="14.1" customHeight="1">
      <c r="B20" s="522" t="s">
        <v>67</v>
      </c>
      <c r="C20" s="104">
        <v>0</v>
      </c>
      <c r="D20" s="105">
        <f t="shared" ref="D20:N20" si="46">C20</f>
        <v>0</v>
      </c>
      <c r="E20" s="105">
        <f t="shared" si="46"/>
        <v>0</v>
      </c>
      <c r="F20" s="105">
        <f t="shared" si="46"/>
        <v>0</v>
      </c>
      <c r="G20" s="105">
        <f t="shared" si="46"/>
        <v>0</v>
      </c>
      <c r="H20" s="105">
        <f t="shared" si="46"/>
        <v>0</v>
      </c>
      <c r="I20" s="105">
        <f t="shared" si="46"/>
        <v>0</v>
      </c>
      <c r="J20" s="105">
        <f t="shared" si="46"/>
        <v>0</v>
      </c>
      <c r="K20" s="105">
        <f t="shared" si="46"/>
        <v>0</v>
      </c>
      <c r="L20" s="105">
        <f t="shared" si="46"/>
        <v>0</v>
      </c>
      <c r="M20" s="105">
        <f t="shared" si="46"/>
        <v>0</v>
      </c>
      <c r="N20" s="123">
        <f t="shared" si="46"/>
        <v>0</v>
      </c>
      <c r="O20" s="147">
        <f t="shared" si="28"/>
        <v>0</v>
      </c>
      <c r="P20" s="144"/>
      <c r="Q20" s="104">
        <f t="shared" si="39"/>
        <v>0</v>
      </c>
      <c r="R20" s="105">
        <f t="shared" ref="R20:AB20" si="47">Q20</f>
        <v>0</v>
      </c>
      <c r="S20" s="105">
        <f t="shared" si="47"/>
        <v>0</v>
      </c>
      <c r="T20" s="105">
        <f t="shared" si="47"/>
        <v>0</v>
      </c>
      <c r="U20" s="105">
        <f t="shared" si="47"/>
        <v>0</v>
      </c>
      <c r="V20" s="105">
        <f t="shared" si="47"/>
        <v>0</v>
      </c>
      <c r="W20" s="105">
        <f t="shared" si="47"/>
        <v>0</v>
      </c>
      <c r="X20" s="105">
        <f t="shared" si="47"/>
        <v>0</v>
      </c>
      <c r="Y20" s="105">
        <f t="shared" si="47"/>
        <v>0</v>
      </c>
      <c r="Z20" s="105">
        <f t="shared" si="47"/>
        <v>0</v>
      </c>
      <c r="AA20" s="105">
        <f t="shared" si="47"/>
        <v>0</v>
      </c>
      <c r="AB20" s="123">
        <f t="shared" si="47"/>
        <v>0</v>
      </c>
      <c r="AC20" s="147">
        <f t="shared" si="30"/>
        <v>0</v>
      </c>
      <c r="AD20" s="145"/>
      <c r="AE20" s="122">
        <f t="shared" si="41"/>
        <v>0</v>
      </c>
      <c r="AF20" s="105">
        <f t="shared" ref="AF20:AH21" si="48">AE20</f>
        <v>0</v>
      </c>
      <c r="AG20" s="105">
        <f t="shared" si="48"/>
        <v>0</v>
      </c>
      <c r="AH20" s="123">
        <f t="shared" si="48"/>
        <v>0</v>
      </c>
      <c r="AI20" s="143">
        <f t="shared" si="32"/>
        <v>0</v>
      </c>
      <c r="AJ20" s="144"/>
      <c r="AK20" s="122">
        <f t="shared" si="33"/>
        <v>0</v>
      </c>
      <c r="AL20" s="105">
        <f t="shared" ref="AL20:AN21" si="49">AK20</f>
        <v>0</v>
      </c>
      <c r="AM20" s="105">
        <f t="shared" si="49"/>
        <v>0</v>
      </c>
      <c r="AN20" s="123">
        <f t="shared" si="49"/>
        <v>0</v>
      </c>
      <c r="AO20" s="143">
        <f t="shared" si="35"/>
        <v>0</v>
      </c>
      <c r="AP20" s="144"/>
      <c r="AQ20" s="111">
        <f t="shared" si="14"/>
        <v>0</v>
      </c>
    </row>
    <row r="21" spans="2:43" ht="14.1" customHeight="1">
      <c r="B21" s="522" t="s">
        <v>68</v>
      </c>
      <c r="C21" s="104">
        <v>0</v>
      </c>
      <c r="D21" s="105">
        <f t="shared" ref="D21:N21" si="50">C21</f>
        <v>0</v>
      </c>
      <c r="E21" s="105">
        <f t="shared" si="50"/>
        <v>0</v>
      </c>
      <c r="F21" s="105">
        <f t="shared" si="50"/>
        <v>0</v>
      </c>
      <c r="G21" s="105">
        <f t="shared" si="50"/>
        <v>0</v>
      </c>
      <c r="H21" s="105">
        <f t="shared" si="50"/>
        <v>0</v>
      </c>
      <c r="I21" s="105">
        <f t="shared" si="50"/>
        <v>0</v>
      </c>
      <c r="J21" s="105">
        <f t="shared" si="50"/>
        <v>0</v>
      </c>
      <c r="K21" s="105">
        <f t="shared" si="50"/>
        <v>0</v>
      </c>
      <c r="L21" s="105">
        <f t="shared" si="50"/>
        <v>0</v>
      </c>
      <c r="M21" s="105">
        <f t="shared" si="50"/>
        <v>0</v>
      </c>
      <c r="N21" s="123">
        <f t="shared" si="50"/>
        <v>0</v>
      </c>
      <c r="O21" s="147">
        <f t="shared" si="28"/>
        <v>0</v>
      </c>
      <c r="P21" s="144"/>
      <c r="Q21" s="104">
        <f t="shared" si="39"/>
        <v>0</v>
      </c>
      <c r="R21" s="105">
        <f t="shared" ref="R21:AB21" si="51">Q21</f>
        <v>0</v>
      </c>
      <c r="S21" s="105">
        <f t="shared" si="51"/>
        <v>0</v>
      </c>
      <c r="T21" s="105">
        <f t="shared" si="51"/>
        <v>0</v>
      </c>
      <c r="U21" s="105">
        <f t="shared" si="51"/>
        <v>0</v>
      </c>
      <c r="V21" s="105">
        <f t="shared" si="51"/>
        <v>0</v>
      </c>
      <c r="W21" s="105">
        <f t="shared" si="51"/>
        <v>0</v>
      </c>
      <c r="X21" s="105">
        <f t="shared" si="51"/>
        <v>0</v>
      </c>
      <c r="Y21" s="105">
        <f t="shared" si="51"/>
        <v>0</v>
      </c>
      <c r="Z21" s="105">
        <f t="shared" si="51"/>
        <v>0</v>
      </c>
      <c r="AA21" s="105">
        <f t="shared" si="51"/>
        <v>0</v>
      </c>
      <c r="AB21" s="123">
        <f t="shared" si="51"/>
        <v>0</v>
      </c>
      <c r="AC21" s="147">
        <f t="shared" si="30"/>
        <v>0</v>
      </c>
      <c r="AD21" s="145"/>
      <c r="AE21" s="122">
        <f t="shared" si="41"/>
        <v>0</v>
      </c>
      <c r="AF21" s="105">
        <f t="shared" si="48"/>
        <v>0</v>
      </c>
      <c r="AG21" s="105">
        <f t="shared" si="48"/>
        <v>0</v>
      </c>
      <c r="AH21" s="123">
        <f t="shared" si="48"/>
        <v>0</v>
      </c>
      <c r="AI21" s="143">
        <f t="shared" si="32"/>
        <v>0</v>
      </c>
      <c r="AJ21" s="145"/>
      <c r="AK21" s="122">
        <f t="shared" si="33"/>
        <v>0</v>
      </c>
      <c r="AL21" s="105">
        <f t="shared" si="49"/>
        <v>0</v>
      </c>
      <c r="AM21" s="105">
        <f t="shared" si="49"/>
        <v>0</v>
      </c>
      <c r="AN21" s="123">
        <f t="shared" si="49"/>
        <v>0</v>
      </c>
      <c r="AO21" s="143">
        <f t="shared" si="35"/>
        <v>0</v>
      </c>
      <c r="AP21" s="145"/>
      <c r="AQ21" s="111">
        <f t="shared" si="14"/>
        <v>0</v>
      </c>
    </row>
    <row r="22" spans="2:43" ht="14.1" customHeight="1">
      <c r="B22" s="522" t="s">
        <v>69</v>
      </c>
      <c r="C22" s="153"/>
      <c r="D22" s="151"/>
      <c r="E22" s="151"/>
      <c r="F22" s="151"/>
      <c r="G22" s="151"/>
      <c r="H22" s="151"/>
      <c r="I22" s="151"/>
      <c r="J22" s="151"/>
      <c r="K22" s="151"/>
      <c r="L22" s="151"/>
      <c r="M22" s="151"/>
      <c r="N22" s="152"/>
      <c r="O22" s="147"/>
      <c r="P22" s="144"/>
      <c r="Q22" s="153"/>
      <c r="R22" s="151"/>
      <c r="S22" s="151"/>
      <c r="T22" s="151"/>
      <c r="U22" s="151"/>
      <c r="V22" s="151"/>
      <c r="W22" s="151"/>
      <c r="X22" s="151"/>
      <c r="Y22" s="151"/>
      <c r="Z22" s="151"/>
      <c r="AA22" s="151"/>
      <c r="AB22" s="152"/>
      <c r="AC22" s="147"/>
      <c r="AD22" s="145"/>
      <c r="AE22" s="154"/>
      <c r="AF22" s="151"/>
      <c r="AG22" s="151"/>
      <c r="AH22" s="152"/>
      <c r="AI22" s="147"/>
      <c r="AJ22" s="144"/>
      <c r="AK22" s="154"/>
      <c r="AL22" s="151"/>
      <c r="AM22" s="151"/>
      <c r="AN22" s="152"/>
      <c r="AO22" s="147"/>
      <c r="AP22" s="144"/>
      <c r="AQ22" s="155"/>
    </row>
    <row r="23" spans="2:43" ht="14.1" customHeight="1">
      <c r="B23" s="50" t="s">
        <v>86</v>
      </c>
      <c r="C23" s="104">
        <v>0</v>
      </c>
      <c r="D23" s="105">
        <f t="shared" ref="D23:N23" si="52">C23</f>
        <v>0</v>
      </c>
      <c r="E23" s="105">
        <f t="shared" si="52"/>
        <v>0</v>
      </c>
      <c r="F23" s="105">
        <f t="shared" si="52"/>
        <v>0</v>
      </c>
      <c r="G23" s="105">
        <f t="shared" si="52"/>
        <v>0</v>
      </c>
      <c r="H23" s="105">
        <f t="shared" si="52"/>
        <v>0</v>
      </c>
      <c r="I23" s="105">
        <f t="shared" si="52"/>
        <v>0</v>
      </c>
      <c r="J23" s="105">
        <f t="shared" si="52"/>
        <v>0</v>
      </c>
      <c r="K23" s="105">
        <f t="shared" si="52"/>
        <v>0</v>
      </c>
      <c r="L23" s="105">
        <f t="shared" si="52"/>
        <v>0</v>
      </c>
      <c r="M23" s="105">
        <f t="shared" si="52"/>
        <v>0</v>
      </c>
      <c r="N23" s="123">
        <f t="shared" si="52"/>
        <v>0</v>
      </c>
      <c r="O23" s="147">
        <f t="shared" si="28"/>
        <v>0</v>
      </c>
      <c r="P23" s="144"/>
      <c r="Q23" s="104">
        <f>N23</f>
        <v>0</v>
      </c>
      <c r="R23" s="105">
        <f t="shared" ref="R23:AB23" si="53">Q23</f>
        <v>0</v>
      </c>
      <c r="S23" s="105">
        <f t="shared" si="53"/>
        <v>0</v>
      </c>
      <c r="T23" s="105">
        <f t="shared" si="53"/>
        <v>0</v>
      </c>
      <c r="U23" s="105">
        <f t="shared" si="53"/>
        <v>0</v>
      </c>
      <c r="V23" s="105">
        <f t="shared" si="53"/>
        <v>0</v>
      </c>
      <c r="W23" s="105">
        <f t="shared" si="53"/>
        <v>0</v>
      </c>
      <c r="X23" s="105">
        <f t="shared" si="53"/>
        <v>0</v>
      </c>
      <c r="Y23" s="105">
        <f t="shared" si="53"/>
        <v>0</v>
      </c>
      <c r="Z23" s="105">
        <f t="shared" si="53"/>
        <v>0</v>
      </c>
      <c r="AA23" s="105">
        <f t="shared" si="53"/>
        <v>0</v>
      </c>
      <c r="AB23" s="123">
        <f t="shared" si="53"/>
        <v>0</v>
      </c>
      <c r="AC23" s="147">
        <f>SUM(Q23:AB23)</f>
        <v>0</v>
      </c>
      <c r="AD23" s="145"/>
      <c r="AE23" s="122">
        <f>AB23*3</f>
        <v>0</v>
      </c>
      <c r="AF23" s="105">
        <f t="shared" ref="AF23:AH24" si="54">AE23</f>
        <v>0</v>
      </c>
      <c r="AG23" s="105">
        <f t="shared" si="54"/>
        <v>0</v>
      </c>
      <c r="AH23" s="123">
        <f t="shared" si="54"/>
        <v>0</v>
      </c>
      <c r="AI23" s="143">
        <f>SUM(AE23:AH23)</f>
        <v>0</v>
      </c>
      <c r="AJ23" s="145"/>
      <c r="AK23" s="122">
        <f>AH23</f>
        <v>0</v>
      </c>
      <c r="AL23" s="105">
        <f t="shared" ref="AL23:AN24" si="55">AK23</f>
        <v>0</v>
      </c>
      <c r="AM23" s="105">
        <f t="shared" si="55"/>
        <v>0</v>
      </c>
      <c r="AN23" s="123">
        <f t="shared" si="55"/>
        <v>0</v>
      </c>
      <c r="AO23" s="143">
        <f>SUM(AK23:AN23)</f>
        <v>0</v>
      </c>
      <c r="AP23" s="145"/>
      <c r="AQ23" s="111">
        <f t="shared" si="14"/>
        <v>0</v>
      </c>
    </row>
    <row r="24" spans="2:43" ht="14.1" customHeight="1">
      <c r="B24" s="49" t="s">
        <v>70</v>
      </c>
      <c r="C24" s="104">
        <v>250</v>
      </c>
      <c r="D24" s="105">
        <v>30</v>
      </c>
      <c r="E24" s="105">
        <f t="shared" ref="E24:N24" si="56">D24</f>
        <v>30</v>
      </c>
      <c r="F24" s="105">
        <f t="shared" si="56"/>
        <v>30</v>
      </c>
      <c r="G24" s="105">
        <f t="shared" si="56"/>
        <v>30</v>
      </c>
      <c r="H24" s="105">
        <f t="shared" si="56"/>
        <v>30</v>
      </c>
      <c r="I24" s="105">
        <f t="shared" si="56"/>
        <v>30</v>
      </c>
      <c r="J24" s="105">
        <f t="shared" si="56"/>
        <v>30</v>
      </c>
      <c r="K24" s="105">
        <f t="shared" si="56"/>
        <v>30</v>
      </c>
      <c r="L24" s="105">
        <f t="shared" si="56"/>
        <v>30</v>
      </c>
      <c r="M24" s="105">
        <f t="shared" si="56"/>
        <v>30</v>
      </c>
      <c r="N24" s="123">
        <f t="shared" si="56"/>
        <v>30</v>
      </c>
      <c r="O24" s="147">
        <f>SUM(C24:N24)</f>
        <v>580</v>
      </c>
      <c r="P24" s="144"/>
      <c r="Q24" s="104">
        <v>50</v>
      </c>
      <c r="R24" s="105">
        <f t="shared" ref="R24:AB24" si="57">Q24</f>
        <v>50</v>
      </c>
      <c r="S24" s="105">
        <f t="shared" si="57"/>
        <v>50</v>
      </c>
      <c r="T24" s="105">
        <f t="shared" si="57"/>
        <v>50</v>
      </c>
      <c r="U24" s="105">
        <f t="shared" si="57"/>
        <v>50</v>
      </c>
      <c r="V24" s="105">
        <f t="shared" si="57"/>
        <v>50</v>
      </c>
      <c r="W24" s="105">
        <f t="shared" si="57"/>
        <v>50</v>
      </c>
      <c r="X24" s="105">
        <f t="shared" si="57"/>
        <v>50</v>
      </c>
      <c r="Y24" s="105">
        <f t="shared" si="57"/>
        <v>50</v>
      </c>
      <c r="Z24" s="105">
        <f t="shared" si="57"/>
        <v>50</v>
      </c>
      <c r="AA24" s="105">
        <f t="shared" si="57"/>
        <v>50</v>
      </c>
      <c r="AB24" s="123">
        <f t="shared" si="57"/>
        <v>50</v>
      </c>
      <c r="AC24" s="147">
        <f>SUM(Q24:AB24)</f>
        <v>600</v>
      </c>
      <c r="AD24" s="144"/>
      <c r="AE24" s="122">
        <v>200</v>
      </c>
      <c r="AF24" s="105">
        <f t="shared" si="54"/>
        <v>200</v>
      </c>
      <c r="AG24" s="105">
        <f t="shared" si="54"/>
        <v>200</v>
      </c>
      <c r="AH24" s="123">
        <f t="shared" si="54"/>
        <v>200</v>
      </c>
      <c r="AI24" s="143">
        <f>SUM(AE24:AH24)</f>
        <v>800</v>
      </c>
      <c r="AJ24" s="144"/>
      <c r="AK24" s="122">
        <v>300</v>
      </c>
      <c r="AL24" s="105">
        <f t="shared" si="55"/>
        <v>300</v>
      </c>
      <c r="AM24" s="105">
        <f t="shared" si="55"/>
        <v>300</v>
      </c>
      <c r="AN24" s="123">
        <f t="shared" si="55"/>
        <v>300</v>
      </c>
      <c r="AO24" s="143">
        <f>SUM(AK24:AN24)</f>
        <v>1200</v>
      </c>
      <c r="AP24" s="144"/>
      <c r="AQ24" s="111">
        <f t="shared" si="14"/>
        <v>1200</v>
      </c>
    </row>
    <row r="25" spans="2:43" ht="14.1" customHeight="1">
      <c r="B25" s="522" t="s">
        <v>71</v>
      </c>
      <c r="C25" s="148"/>
      <c r="D25" s="148"/>
      <c r="E25" s="148"/>
      <c r="F25" s="148"/>
      <c r="G25" s="148"/>
      <c r="H25" s="148"/>
      <c r="I25" s="148"/>
      <c r="J25" s="148"/>
      <c r="K25" s="148"/>
      <c r="L25" s="148"/>
      <c r="M25" s="148"/>
      <c r="N25" s="149"/>
      <c r="O25" s="143"/>
      <c r="P25" s="144"/>
      <c r="Q25" s="148"/>
      <c r="R25" s="148"/>
      <c r="S25" s="148"/>
      <c r="T25" s="148"/>
      <c r="U25" s="148"/>
      <c r="V25" s="148"/>
      <c r="W25" s="148"/>
      <c r="X25" s="148"/>
      <c r="Y25" s="148"/>
      <c r="Z25" s="148"/>
      <c r="AA25" s="148"/>
      <c r="AB25" s="149"/>
      <c r="AC25" s="143"/>
      <c r="AD25" s="145"/>
      <c r="AE25" s="150"/>
      <c r="AF25" s="148"/>
      <c r="AG25" s="148"/>
      <c r="AH25" s="149"/>
      <c r="AI25" s="143"/>
      <c r="AJ25" s="145"/>
      <c r="AK25" s="150"/>
      <c r="AL25" s="148"/>
      <c r="AM25" s="148"/>
      <c r="AN25" s="149"/>
      <c r="AO25" s="143"/>
      <c r="AP25" s="145"/>
      <c r="AQ25" s="143"/>
    </row>
    <row r="26" spans="2:43" ht="14.1" customHeight="1">
      <c r="B26" s="49" t="s">
        <v>72</v>
      </c>
      <c r="C26" s="104">
        <v>0</v>
      </c>
      <c r="D26" s="105">
        <f t="shared" ref="D26:N26" si="58">C26</f>
        <v>0</v>
      </c>
      <c r="E26" s="105">
        <f t="shared" si="58"/>
        <v>0</v>
      </c>
      <c r="F26" s="105">
        <f t="shared" si="58"/>
        <v>0</v>
      </c>
      <c r="G26" s="105">
        <f t="shared" si="58"/>
        <v>0</v>
      </c>
      <c r="H26" s="105">
        <f t="shared" si="58"/>
        <v>0</v>
      </c>
      <c r="I26" s="105">
        <f t="shared" si="58"/>
        <v>0</v>
      </c>
      <c r="J26" s="105">
        <f t="shared" si="58"/>
        <v>0</v>
      </c>
      <c r="K26" s="105">
        <f t="shared" si="58"/>
        <v>0</v>
      </c>
      <c r="L26" s="105">
        <f t="shared" si="58"/>
        <v>0</v>
      </c>
      <c r="M26" s="105">
        <f t="shared" si="58"/>
        <v>0</v>
      </c>
      <c r="N26" s="123">
        <f t="shared" si="58"/>
        <v>0</v>
      </c>
      <c r="O26" s="147">
        <f>SUM(C26:N26)</f>
        <v>0</v>
      </c>
      <c r="P26" s="144"/>
      <c r="Q26" s="104">
        <f>N26</f>
        <v>0</v>
      </c>
      <c r="R26" s="105">
        <f t="shared" ref="R26:AB26" si="59">Q26</f>
        <v>0</v>
      </c>
      <c r="S26" s="105">
        <f t="shared" si="59"/>
        <v>0</v>
      </c>
      <c r="T26" s="105">
        <f t="shared" si="59"/>
        <v>0</v>
      </c>
      <c r="U26" s="105">
        <f t="shared" si="59"/>
        <v>0</v>
      </c>
      <c r="V26" s="105">
        <f t="shared" si="59"/>
        <v>0</v>
      </c>
      <c r="W26" s="105">
        <f t="shared" si="59"/>
        <v>0</v>
      </c>
      <c r="X26" s="105">
        <f t="shared" si="59"/>
        <v>0</v>
      </c>
      <c r="Y26" s="105">
        <f t="shared" si="59"/>
        <v>0</v>
      </c>
      <c r="Z26" s="105">
        <f t="shared" si="59"/>
        <v>0</v>
      </c>
      <c r="AA26" s="105">
        <f t="shared" si="59"/>
        <v>0</v>
      </c>
      <c r="AB26" s="123">
        <f t="shared" si="59"/>
        <v>0</v>
      </c>
      <c r="AC26" s="147">
        <f>SUM(Q26:AB26)</f>
        <v>0</v>
      </c>
      <c r="AD26" s="145"/>
      <c r="AE26" s="122">
        <f>AB26*3</f>
        <v>0</v>
      </c>
      <c r="AF26" s="105">
        <f t="shared" ref="AF26:AH27" si="60">AE26</f>
        <v>0</v>
      </c>
      <c r="AG26" s="105">
        <f t="shared" si="60"/>
        <v>0</v>
      </c>
      <c r="AH26" s="123">
        <f t="shared" si="60"/>
        <v>0</v>
      </c>
      <c r="AI26" s="143">
        <f>SUM(AE26:AH26)</f>
        <v>0</v>
      </c>
      <c r="AJ26" s="145"/>
      <c r="AK26" s="122">
        <f>AH26</f>
        <v>0</v>
      </c>
      <c r="AL26" s="105">
        <f t="shared" ref="AL26:AN27" si="61">AK26</f>
        <v>0</v>
      </c>
      <c r="AM26" s="105">
        <f t="shared" si="61"/>
        <v>0</v>
      </c>
      <c r="AN26" s="123">
        <f t="shared" si="61"/>
        <v>0</v>
      </c>
      <c r="AO26" s="143">
        <f>SUM(AK26:AN26)</f>
        <v>0</v>
      </c>
      <c r="AP26" s="145"/>
      <c r="AQ26" s="111">
        <f t="shared" si="14"/>
        <v>0</v>
      </c>
    </row>
    <row r="27" spans="2:43" ht="14.1" customHeight="1">
      <c r="B27" s="50" t="s">
        <v>73</v>
      </c>
      <c r="C27" s="104">
        <v>0</v>
      </c>
      <c r="D27" s="105">
        <f t="shared" ref="D27:N27" si="62">C27</f>
        <v>0</v>
      </c>
      <c r="E27" s="105">
        <f t="shared" si="62"/>
        <v>0</v>
      </c>
      <c r="F27" s="105">
        <f t="shared" si="62"/>
        <v>0</v>
      </c>
      <c r="G27" s="105">
        <f t="shared" si="62"/>
        <v>0</v>
      </c>
      <c r="H27" s="105">
        <f t="shared" si="62"/>
        <v>0</v>
      </c>
      <c r="I27" s="105">
        <f t="shared" si="62"/>
        <v>0</v>
      </c>
      <c r="J27" s="105">
        <f t="shared" si="62"/>
        <v>0</v>
      </c>
      <c r="K27" s="105">
        <f t="shared" si="62"/>
        <v>0</v>
      </c>
      <c r="L27" s="105">
        <f t="shared" si="62"/>
        <v>0</v>
      </c>
      <c r="M27" s="105">
        <f t="shared" si="62"/>
        <v>0</v>
      </c>
      <c r="N27" s="123">
        <f t="shared" si="62"/>
        <v>0</v>
      </c>
      <c r="O27" s="147">
        <f>SUM(C27:N27)</f>
        <v>0</v>
      </c>
      <c r="P27" s="144"/>
      <c r="Q27" s="104">
        <f>N27</f>
        <v>0</v>
      </c>
      <c r="R27" s="105">
        <f t="shared" ref="R27:AB27" si="63">Q27</f>
        <v>0</v>
      </c>
      <c r="S27" s="105">
        <f t="shared" si="63"/>
        <v>0</v>
      </c>
      <c r="T27" s="105">
        <f t="shared" si="63"/>
        <v>0</v>
      </c>
      <c r="U27" s="105">
        <f t="shared" si="63"/>
        <v>0</v>
      </c>
      <c r="V27" s="105">
        <f t="shared" si="63"/>
        <v>0</v>
      </c>
      <c r="W27" s="105">
        <f t="shared" si="63"/>
        <v>0</v>
      </c>
      <c r="X27" s="105">
        <f t="shared" si="63"/>
        <v>0</v>
      </c>
      <c r="Y27" s="105">
        <f t="shared" si="63"/>
        <v>0</v>
      </c>
      <c r="Z27" s="105">
        <f t="shared" si="63"/>
        <v>0</v>
      </c>
      <c r="AA27" s="105">
        <f t="shared" si="63"/>
        <v>0</v>
      </c>
      <c r="AB27" s="123">
        <f t="shared" si="63"/>
        <v>0</v>
      </c>
      <c r="AC27" s="147">
        <f>SUM(Q27:AB27)</f>
        <v>0</v>
      </c>
      <c r="AD27" s="145"/>
      <c r="AE27" s="122">
        <f>AB27*3</f>
        <v>0</v>
      </c>
      <c r="AF27" s="105">
        <f t="shared" si="60"/>
        <v>0</v>
      </c>
      <c r="AG27" s="105">
        <f t="shared" si="60"/>
        <v>0</v>
      </c>
      <c r="AH27" s="123">
        <f t="shared" si="60"/>
        <v>0</v>
      </c>
      <c r="AI27" s="143">
        <f>SUM(AE27:AH27)</f>
        <v>0</v>
      </c>
      <c r="AJ27" s="145"/>
      <c r="AK27" s="122">
        <f>AH27</f>
        <v>0</v>
      </c>
      <c r="AL27" s="105">
        <f t="shared" si="61"/>
        <v>0</v>
      </c>
      <c r="AM27" s="105">
        <f t="shared" si="61"/>
        <v>0</v>
      </c>
      <c r="AN27" s="123">
        <f t="shared" si="61"/>
        <v>0</v>
      </c>
      <c r="AO27" s="143">
        <f>SUM(AK27:AN27)</f>
        <v>0</v>
      </c>
      <c r="AP27" s="145"/>
      <c r="AQ27" s="111">
        <f t="shared" si="14"/>
        <v>0</v>
      </c>
    </row>
    <row r="28" spans="2:43" ht="14.1" customHeight="1">
      <c r="B28" s="50" t="s">
        <v>74</v>
      </c>
      <c r="C28" s="104">
        <v>0</v>
      </c>
      <c r="D28" s="105">
        <f t="shared" ref="D28:N28" si="64">C28</f>
        <v>0</v>
      </c>
      <c r="E28" s="105">
        <f t="shared" si="64"/>
        <v>0</v>
      </c>
      <c r="F28" s="105">
        <f t="shared" si="64"/>
        <v>0</v>
      </c>
      <c r="G28" s="105">
        <f t="shared" si="64"/>
        <v>0</v>
      </c>
      <c r="H28" s="105">
        <f t="shared" si="64"/>
        <v>0</v>
      </c>
      <c r="I28" s="105">
        <f t="shared" si="64"/>
        <v>0</v>
      </c>
      <c r="J28" s="105">
        <f t="shared" si="64"/>
        <v>0</v>
      </c>
      <c r="K28" s="105">
        <f t="shared" si="64"/>
        <v>0</v>
      </c>
      <c r="L28" s="105">
        <f t="shared" si="64"/>
        <v>0</v>
      </c>
      <c r="M28" s="105">
        <f t="shared" si="64"/>
        <v>0</v>
      </c>
      <c r="N28" s="123">
        <f t="shared" si="64"/>
        <v>0</v>
      </c>
      <c r="O28" s="147">
        <f>SUM(C28:N28)</f>
        <v>0</v>
      </c>
      <c r="P28" s="144"/>
      <c r="Q28" s="104">
        <f>N28</f>
        <v>0</v>
      </c>
      <c r="R28" s="105">
        <f t="shared" ref="R28:AB28" si="65">Q28</f>
        <v>0</v>
      </c>
      <c r="S28" s="105">
        <f t="shared" si="65"/>
        <v>0</v>
      </c>
      <c r="T28" s="105">
        <f t="shared" si="65"/>
        <v>0</v>
      </c>
      <c r="U28" s="105">
        <f t="shared" si="65"/>
        <v>0</v>
      </c>
      <c r="V28" s="105">
        <f t="shared" si="65"/>
        <v>0</v>
      </c>
      <c r="W28" s="105">
        <f t="shared" si="65"/>
        <v>0</v>
      </c>
      <c r="X28" s="105">
        <f t="shared" si="65"/>
        <v>0</v>
      </c>
      <c r="Y28" s="105">
        <f t="shared" si="65"/>
        <v>0</v>
      </c>
      <c r="Z28" s="105">
        <f t="shared" si="65"/>
        <v>0</v>
      </c>
      <c r="AA28" s="105">
        <f t="shared" si="65"/>
        <v>0</v>
      </c>
      <c r="AB28" s="123">
        <f t="shared" si="65"/>
        <v>0</v>
      </c>
      <c r="AC28" s="147">
        <f>SUM(Q28:AB28)</f>
        <v>0</v>
      </c>
      <c r="AD28" s="145"/>
      <c r="AE28" s="122">
        <f>AB28*3</f>
        <v>0</v>
      </c>
      <c r="AF28" s="105">
        <f t="shared" ref="AF28:AH29" si="66">AE28</f>
        <v>0</v>
      </c>
      <c r="AG28" s="105">
        <f t="shared" si="66"/>
        <v>0</v>
      </c>
      <c r="AH28" s="123">
        <f t="shared" si="66"/>
        <v>0</v>
      </c>
      <c r="AI28" s="143">
        <f>SUM(AE28:AH28)</f>
        <v>0</v>
      </c>
      <c r="AJ28" s="145"/>
      <c r="AK28" s="122">
        <f>AH28</f>
        <v>0</v>
      </c>
      <c r="AL28" s="105">
        <f t="shared" ref="AL28:AN29" si="67">AK28</f>
        <v>0</v>
      </c>
      <c r="AM28" s="105">
        <f t="shared" si="67"/>
        <v>0</v>
      </c>
      <c r="AN28" s="123">
        <f t="shared" si="67"/>
        <v>0</v>
      </c>
      <c r="AO28" s="143">
        <f>SUM(AK28:AN28)</f>
        <v>0</v>
      </c>
      <c r="AP28" s="145"/>
      <c r="AQ28" s="111">
        <f t="shared" si="14"/>
        <v>0</v>
      </c>
    </row>
    <row r="29" spans="2:43" ht="14.1" customHeight="1">
      <c r="B29" s="522" t="s">
        <v>87</v>
      </c>
      <c r="C29" s="104">
        <v>0</v>
      </c>
      <c r="D29" s="105">
        <f t="shared" ref="D29:N29" si="68">C29</f>
        <v>0</v>
      </c>
      <c r="E29" s="105">
        <f t="shared" si="68"/>
        <v>0</v>
      </c>
      <c r="F29" s="105">
        <f t="shared" si="68"/>
        <v>0</v>
      </c>
      <c r="G29" s="105">
        <f t="shared" si="68"/>
        <v>0</v>
      </c>
      <c r="H29" s="105">
        <f t="shared" si="68"/>
        <v>0</v>
      </c>
      <c r="I29" s="105">
        <f t="shared" si="68"/>
        <v>0</v>
      </c>
      <c r="J29" s="105">
        <f t="shared" si="68"/>
        <v>0</v>
      </c>
      <c r="K29" s="105">
        <f t="shared" si="68"/>
        <v>0</v>
      </c>
      <c r="L29" s="105">
        <f t="shared" si="68"/>
        <v>0</v>
      </c>
      <c r="M29" s="105">
        <f t="shared" si="68"/>
        <v>0</v>
      </c>
      <c r="N29" s="123">
        <f t="shared" si="68"/>
        <v>0</v>
      </c>
      <c r="O29" s="147">
        <f>SUM(C29:N29)</f>
        <v>0</v>
      </c>
      <c r="P29" s="144"/>
      <c r="Q29" s="104">
        <f>N29</f>
        <v>0</v>
      </c>
      <c r="R29" s="105">
        <f t="shared" ref="R29:AB29" si="69">Q29</f>
        <v>0</v>
      </c>
      <c r="S29" s="105">
        <f t="shared" si="69"/>
        <v>0</v>
      </c>
      <c r="T29" s="105">
        <f t="shared" si="69"/>
        <v>0</v>
      </c>
      <c r="U29" s="105">
        <f t="shared" si="69"/>
        <v>0</v>
      </c>
      <c r="V29" s="105">
        <f t="shared" si="69"/>
        <v>0</v>
      </c>
      <c r="W29" s="105">
        <f t="shared" si="69"/>
        <v>0</v>
      </c>
      <c r="X29" s="105">
        <f t="shared" si="69"/>
        <v>0</v>
      </c>
      <c r="Y29" s="105">
        <f t="shared" si="69"/>
        <v>0</v>
      </c>
      <c r="Z29" s="105">
        <f t="shared" si="69"/>
        <v>0</v>
      </c>
      <c r="AA29" s="105">
        <f t="shared" si="69"/>
        <v>0</v>
      </c>
      <c r="AB29" s="123">
        <f t="shared" si="69"/>
        <v>0</v>
      </c>
      <c r="AC29" s="147">
        <f>SUM(Q29:AB29)</f>
        <v>0</v>
      </c>
      <c r="AD29" s="144"/>
      <c r="AE29" s="122">
        <f>AB29*3</f>
        <v>0</v>
      </c>
      <c r="AF29" s="105">
        <f t="shared" si="66"/>
        <v>0</v>
      </c>
      <c r="AG29" s="105">
        <f t="shared" si="66"/>
        <v>0</v>
      </c>
      <c r="AH29" s="123">
        <f t="shared" si="66"/>
        <v>0</v>
      </c>
      <c r="AI29" s="143">
        <f>SUM(AE29:AH29)</f>
        <v>0</v>
      </c>
      <c r="AJ29" s="144"/>
      <c r="AK29" s="122">
        <f>AH29</f>
        <v>0</v>
      </c>
      <c r="AL29" s="105">
        <f t="shared" si="67"/>
        <v>0</v>
      </c>
      <c r="AM29" s="105">
        <f t="shared" si="67"/>
        <v>0</v>
      </c>
      <c r="AN29" s="123">
        <f t="shared" si="67"/>
        <v>0</v>
      </c>
      <c r="AO29" s="143">
        <f>SUM(AK29:AN29)</f>
        <v>0</v>
      </c>
      <c r="AP29" s="144"/>
      <c r="AQ29" s="111">
        <f t="shared" si="14"/>
        <v>0</v>
      </c>
    </row>
    <row r="30" spans="2:43" ht="14.1" customHeight="1">
      <c r="B30" s="522" t="s">
        <v>75</v>
      </c>
      <c r="C30" s="148"/>
      <c r="D30" s="148"/>
      <c r="E30" s="148"/>
      <c r="F30" s="148"/>
      <c r="G30" s="148"/>
      <c r="H30" s="148"/>
      <c r="I30" s="148"/>
      <c r="J30" s="148"/>
      <c r="K30" s="148"/>
      <c r="L30" s="148"/>
      <c r="M30" s="148"/>
      <c r="N30" s="149"/>
      <c r="O30" s="143"/>
      <c r="P30" s="144"/>
      <c r="Q30" s="148"/>
      <c r="R30" s="148"/>
      <c r="S30" s="148"/>
      <c r="T30" s="148"/>
      <c r="U30" s="148"/>
      <c r="V30" s="148"/>
      <c r="W30" s="148"/>
      <c r="X30" s="148"/>
      <c r="Y30" s="148"/>
      <c r="Z30" s="148"/>
      <c r="AA30" s="148"/>
      <c r="AB30" s="149"/>
      <c r="AC30" s="143"/>
      <c r="AD30" s="145"/>
      <c r="AE30" s="150"/>
      <c r="AF30" s="148"/>
      <c r="AG30" s="148"/>
      <c r="AH30" s="149"/>
      <c r="AI30" s="143"/>
      <c r="AJ30" s="145"/>
      <c r="AK30" s="150"/>
      <c r="AL30" s="148"/>
      <c r="AM30" s="148"/>
      <c r="AN30" s="149"/>
      <c r="AO30" s="143"/>
      <c r="AP30" s="145"/>
      <c r="AQ30" s="143"/>
    </row>
    <row r="31" spans="2:43" ht="14.1" customHeight="1">
      <c r="B31" s="49" t="s">
        <v>88</v>
      </c>
      <c r="C31" s="104">
        <v>0</v>
      </c>
      <c r="D31" s="105">
        <f t="shared" ref="D31:N31" si="70">C31</f>
        <v>0</v>
      </c>
      <c r="E31" s="105">
        <f t="shared" si="70"/>
        <v>0</v>
      </c>
      <c r="F31" s="105">
        <f t="shared" si="70"/>
        <v>0</v>
      </c>
      <c r="G31" s="105">
        <f t="shared" si="70"/>
        <v>0</v>
      </c>
      <c r="H31" s="105">
        <f t="shared" si="70"/>
        <v>0</v>
      </c>
      <c r="I31" s="105">
        <f t="shared" si="70"/>
        <v>0</v>
      </c>
      <c r="J31" s="105">
        <f t="shared" si="70"/>
        <v>0</v>
      </c>
      <c r="K31" s="105">
        <f t="shared" si="70"/>
        <v>0</v>
      </c>
      <c r="L31" s="105">
        <f t="shared" si="70"/>
        <v>0</v>
      </c>
      <c r="M31" s="105">
        <f t="shared" si="70"/>
        <v>0</v>
      </c>
      <c r="N31" s="123">
        <f t="shared" si="70"/>
        <v>0</v>
      </c>
      <c r="O31" s="147">
        <f>SUM(C31:N31)</f>
        <v>0</v>
      </c>
      <c r="P31" s="144"/>
      <c r="Q31" s="104">
        <f>N31</f>
        <v>0</v>
      </c>
      <c r="R31" s="105">
        <f t="shared" ref="R31:AB31" si="71">Q31</f>
        <v>0</v>
      </c>
      <c r="S31" s="105">
        <f t="shared" si="71"/>
        <v>0</v>
      </c>
      <c r="T31" s="105">
        <f t="shared" si="71"/>
        <v>0</v>
      </c>
      <c r="U31" s="105">
        <f t="shared" si="71"/>
        <v>0</v>
      </c>
      <c r="V31" s="105">
        <f t="shared" si="71"/>
        <v>0</v>
      </c>
      <c r="W31" s="105">
        <f t="shared" si="71"/>
        <v>0</v>
      </c>
      <c r="X31" s="105">
        <f t="shared" si="71"/>
        <v>0</v>
      </c>
      <c r="Y31" s="105">
        <f t="shared" si="71"/>
        <v>0</v>
      </c>
      <c r="Z31" s="105">
        <f t="shared" si="71"/>
        <v>0</v>
      </c>
      <c r="AA31" s="105">
        <f t="shared" si="71"/>
        <v>0</v>
      </c>
      <c r="AB31" s="123">
        <f t="shared" si="71"/>
        <v>0</v>
      </c>
      <c r="AC31" s="147">
        <f>SUM(Q31:AB31)</f>
        <v>0</v>
      </c>
      <c r="AD31" s="145"/>
      <c r="AE31" s="122">
        <f>AB31*3</f>
        <v>0</v>
      </c>
      <c r="AF31" s="105">
        <f t="shared" ref="AF31:AH33" si="72">AE31</f>
        <v>0</v>
      </c>
      <c r="AG31" s="105">
        <f t="shared" si="72"/>
        <v>0</v>
      </c>
      <c r="AH31" s="123">
        <f t="shared" si="72"/>
        <v>0</v>
      </c>
      <c r="AI31" s="143">
        <f>SUM(AE31:AH31)</f>
        <v>0</v>
      </c>
      <c r="AJ31" s="145"/>
      <c r="AK31" s="122">
        <f>AH31</f>
        <v>0</v>
      </c>
      <c r="AL31" s="105">
        <f t="shared" ref="AL31:AN33" si="73">AK31</f>
        <v>0</v>
      </c>
      <c r="AM31" s="105">
        <f t="shared" si="73"/>
        <v>0</v>
      </c>
      <c r="AN31" s="123">
        <f t="shared" si="73"/>
        <v>0</v>
      </c>
      <c r="AO31" s="143">
        <f>SUM(AK31:AN31)</f>
        <v>0</v>
      </c>
      <c r="AP31" s="145"/>
      <c r="AQ31" s="111">
        <f t="shared" si="14"/>
        <v>0</v>
      </c>
    </row>
    <row r="32" spans="2:43" ht="14.1" customHeight="1">
      <c r="B32" s="50" t="s">
        <v>44</v>
      </c>
      <c r="C32" s="104">
        <v>100</v>
      </c>
      <c r="D32" s="105">
        <f t="shared" ref="D32:N32" si="74">C32</f>
        <v>100</v>
      </c>
      <c r="E32" s="105">
        <f t="shared" si="74"/>
        <v>100</v>
      </c>
      <c r="F32" s="105">
        <f t="shared" si="74"/>
        <v>100</v>
      </c>
      <c r="G32" s="105">
        <f t="shared" si="74"/>
        <v>100</v>
      </c>
      <c r="H32" s="105">
        <f t="shared" si="74"/>
        <v>100</v>
      </c>
      <c r="I32" s="105">
        <f t="shared" si="74"/>
        <v>100</v>
      </c>
      <c r="J32" s="105">
        <f t="shared" si="74"/>
        <v>100</v>
      </c>
      <c r="K32" s="105">
        <f t="shared" si="74"/>
        <v>100</v>
      </c>
      <c r="L32" s="105">
        <f t="shared" si="74"/>
        <v>100</v>
      </c>
      <c r="M32" s="105">
        <f t="shared" si="74"/>
        <v>100</v>
      </c>
      <c r="N32" s="123">
        <f t="shared" si="74"/>
        <v>100</v>
      </c>
      <c r="O32" s="147">
        <f>SUM(C32:N32)</f>
        <v>1200</v>
      </c>
      <c r="P32" s="144"/>
      <c r="Q32" s="104">
        <f>N32</f>
        <v>100</v>
      </c>
      <c r="R32" s="105">
        <f t="shared" ref="R32:AB32" si="75">Q32</f>
        <v>100</v>
      </c>
      <c r="S32" s="105">
        <f t="shared" si="75"/>
        <v>100</v>
      </c>
      <c r="T32" s="105">
        <f t="shared" si="75"/>
        <v>100</v>
      </c>
      <c r="U32" s="105">
        <f t="shared" si="75"/>
        <v>100</v>
      </c>
      <c r="V32" s="105">
        <f t="shared" si="75"/>
        <v>100</v>
      </c>
      <c r="W32" s="105">
        <f t="shared" si="75"/>
        <v>100</v>
      </c>
      <c r="X32" s="105">
        <f t="shared" si="75"/>
        <v>100</v>
      </c>
      <c r="Y32" s="105">
        <f t="shared" si="75"/>
        <v>100</v>
      </c>
      <c r="Z32" s="105">
        <f t="shared" si="75"/>
        <v>100</v>
      </c>
      <c r="AA32" s="105">
        <f t="shared" si="75"/>
        <v>100</v>
      </c>
      <c r="AB32" s="123">
        <f t="shared" si="75"/>
        <v>100</v>
      </c>
      <c r="AC32" s="147">
        <f>SUM(Q32:AB32)</f>
        <v>1200</v>
      </c>
      <c r="AD32" s="145"/>
      <c r="AE32" s="122">
        <v>500</v>
      </c>
      <c r="AF32" s="105">
        <f t="shared" si="72"/>
        <v>500</v>
      </c>
      <c r="AG32" s="105">
        <f t="shared" si="72"/>
        <v>500</v>
      </c>
      <c r="AH32" s="123">
        <f t="shared" si="72"/>
        <v>500</v>
      </c>
      <c r="AI32" s="143">
        <f>SUM(AE32:AH32)</f>
        <v>2000</v>
      </c>
      <c r="AJ32" s="144"/>
      <c r="AK32" s="122">
        <v>600</v>
      </c>
      <c r="AL32" s="105">
        <f t="shared" si="73"/>
        <v>600</v>
      </c>
      <c r="AM32" s="105">
        <f t="shared" si="73"/>
        <v>600</v>
      </c>
      <c r="AN32" s="123">
        <f t="shared" si="73"/>
        <v>600</v>
      </c>
      <c r="AO32" s="143">
        <f>SUM(AK32:AN32)</f>
        <v>2400</v>
      </c>
      <c r="AP32" s="144"/>
      <c r="AQ32" s="111">
        <f t="shared" si="14"/>
        <v>2400</v>
      </c>
    </row>
    <row r="33" spans="2:43" ht="14.1" customHeight="1" thickBot="1">
      <c r="B33" s="522" t="s">
        <v>27</v>
      </c>
      <c r="C33" s="104">
        <v>100</v>
      </c>
      <c r="D33" s="105">
        <f t="shared" ref="D33:N33" si="76">C33</f>
        <v>100</v>
      </c>
      <c r="E33" s="105">
        <f t="shared" si="76"/>
        <v>100</v>
      </c>
      <c r="F33" s="105">
        <f t="shared" si="76"/>
        <v>100</v>
      </c>
      <c r="G33" s="105">
        <f t="shared" si="76"/>
        <v>100</v>
      </c>
      <c r="H33" s="105">
        <f t="shared" si="76"/>
        <v>100</v>
      </c>
      <c r="I33" s="105">
        <f t="shared" si="76"/>
        <v>100</v>
      </c>
      <c r="J33" s="105">
        <f t="shared" si="76"/>
        <v>100</v>
      </c>
      <c r="K33" s="105">
        <f t="shared" si="76"/>
        <v>100</v>
      </c>
      <c r="L33" s="105">
        <f t="shared" si="76"/>
        <v>100</v>
      </c>
      <c r="M33" s="105">
        <f t="shared" si="76"/>
        <v>100</v>
      </c>
      <c r="N33" s="123">
        <f t="shared" si="76"/>
        <v>100</v>
      </c>
      <c r="O33" s="147">
        <f>SUM(C33:N33)</f>
        <v>1200</v>
      </c>
      <c r="P33" s="144"/>
      <c r="Q33" s="104">
        <v>300</v>
      </c>
      <c r="R33" s="105">
        <f t="shared" ref="R33:AB33" si="77">Q33</f>
        <v>300</v>
      </c>
      <c r="S33" s="105">
        <f t="shared" si="77"/>
        <v>300</v>
      </c>
      <c r="T33" s="105">
        <f t="shared" si="77"/>
        <v>300</v>
      </c>
      <c r="U33" s="105">
        <f t="shared" si="77"/>
        <v>300</v>
      </c>
      <c r="V33" s="105">
        <f t="shared" si="77"/>
        <v>300</v>
      </c>
      <c r="W33" s="105">
        <f t="shared" si="77"/>
        <v>300</v>
      </c>
      <c r="X33" s="105">
        <f t="shared" si="77"/>
        <v>300</v>
      </c>
      <c r="Y33" s="105">
        <f t="shared" si="77"/>
        <v>300</v>
      </c>
      <c r="Z33" s="105">
        <f t="shared" si="77"/>
        <v>300</v>
      </c>
      <c r="AA33" s="105">
        <f t="shared" si="77"/>
        <v>300</v>
      </c>
      <c r="AB33" s="123">
        <f t="shared" si="77"/>
        <v>300</v>
      </c>
      <c r="AC33" s="147">
        <f>SUM(Q33:AB33)</f>
        <v>3600</v>
      </c>
      <c r="AD33" s="145"/>
      <c r="AE33" s="122">
        <f>AB33*3</f>
        <v>900</v>
      </c>
      <c r="AF33" s="105">
        <f t="shared" si="72"/>
        <v>900</v>
      </c>
      <c r="AG33" s="105">
        <f t="shared" si="72"/>
        <v>900</v>
      </c>
      <c r="AH33" s="123">
        <f t="shared" si="72"/>
        <v>900</v>
      </c>
      <c r="AI33" s="147">
        <f>SUM(AE33:AH33)</f>
        <v>3600</v>
      </c>
      <c r="AJ33" s="145"/>
      <c r="AK33" s="122">
        <v>1200</v>
      </c>
      <c r="AL33" s="105">
        <f t="shared" si="73"/>
        <v>1200</v>
      </c>
      <c r="AM33" s="105">
        <f t="shared" si="73"/>
        <v>1200</v>
      </c>
      <c r="AN33" s="123">
        <f t="shared" si="73"/>
        <v>1200</v>
      </c>
      <c r="AO33" s="147">
        <f>SUM(AK33:AN33)</f>
        <v>4800</v>
      </c>
      <c r="AP33" s="145"/>
      <c r="AQ33" s="111">
        <f t="shared" si="14"/>
        <v>4800</v>
      </c>
    </row>
    <row r="34" spans="2:43" ht="14.1" customHeight="1" thickBot="1">
      <c r="B34" s="523" t="s">
        <v>28</v>
      </c>
      <c r="C34" s="119">
        <f t="shared" ref="C34:O34" si="78">SUM(C5:C33)</f>
        <v>3050</v>
      </c>
      <c r="D34" s="119">
        <f t="shared" si="78"/>
        <v>2430</v>
      </c>
      <c r="E34" s="119">
        <f t="shared" si="78"/>
        <v>2430</v>
      </c>
      <c r="F34" s="119">
        <f t="shared" si="78"/>
        <v>2430</v>
      </c>
      <c r="G34" s="119">
        <f t="shared" si="78"/>
        <v>2430</v>
      </c>
      <c r="H34" s="119">
        <f t="shared" si="78"/>
        <v>2430</v>
      </c>
      <c r="I34" s="119">
        <f t="shared" si="78"/>
        <v>2430</v>
      </c>
      <c r="J34" s="119">
        <f t="shared" si="78"/>
        <v>2430</v>
      </c>
      <c r="K34" s="119">
        <f t="shared" si="78"/>
        <v>2430</v>
      </c>
      <c r="L34" s="119">
        <f t="shared" si="78"/>
        <v>2430</v>
      </c>
      <c r="M34" s="119">
        <f t="shared" si="78"/>
        <v>2430</v>
      </c>
      <c r="N34" s="141">
        <f t="shared" si="78"/>
        <v>2430</v>
      </c>
      <c r="O34" s="120">
        <f t="shared" si="78"/>
        <v>29780</v>
      </c>
      <c r="P34" s="121"/>
      <c r="Q34" s="119">
        <f t="shared" ref="Q34:AC34" si="79">SUM(Q5:Q33)</f>
        <v>3210</v>
      </c>
      <c r="R34" s="119">
        <f t="shared" si="79"/>
        <v>3210</v>
      </c>
      <c r="S34" s="119">
        <f t="shared" si="79"/>
        <v>3210</v>
      </c>
      <c r="T34" s="119">
        <f t="shared" si="79"/>
        <v>3210</v>
      </c>
      <c r="U34" s="119">
        <f t="shared" si="79"/>
        <v>3210</v>
      </c>
      <c r="V34" s="119">
        <f t="shared" si="79"/>
        <v>3210</v>
      </c>
      <c r="W34" s="119">
        <f t="shared" si="79"/>
        <v>3210</v>
      </c>
      <c r="X34" s="119">
        <f t="shared" si="79"/>
        <v>3210</v>
      </c>
      <c r="Y34" s="119">
        <f t="shared" si="79"/>
        <v>3210</v>
      </c>
      <c r="Z34" s="119">
        <f t="shared" si="79"/>
        <v>3210</v>
      </c>
      <c r="AA34" s="119">
        <f t="shared" si="79"/>
        <v>3210</v>
      </c>
      <c r="AB34" s="141">
        <f t="shared" si="79"/>
        <v>3210</v>
      </c>
      <c r="AC34" s="120">
        <f t="shared" si="79"/>
        <v>38520</v>
      </c>
      <c r="AD34" s="156"/>
      <c r="AE34" s="142">
        <f>SUM(AE5:AE33)</f>
        <v>10940</v>
      </c>
      <c r="AF34" s="119">
        <f>SUM(AF5:AF33)</f>
        <v>10940</v>
      </c>
      <c r="AG34" s="119">
        <f>SUM(AG5:AG33)</f>
        <v>10940</v>
      </c>
      <c r="AH34" s="141">
        <f>SUM(AH5:AH33)</f>
        <v>10940</v>
      </c>
      <c r="AI34" s="120">
        <f>SUM(AE34:AH34)</f>
        <v>43760</v>
      </c>
      <c r="AJ34" s="156"/>
      <c r="AK34" s="142">
        <f>SUM(AK5:AK33)</f>
        <v>12490</v>
      </c>
      <c r="AL34" s="119">
        <f>SUM(AL5:AL33)</f>
        <v>12490</v>
      </c>
      <c r="AM34" s="119">
        <f>SUM(AM5:AM33)</f>
        <v>12490</v>
      </c>
      <c r="AN34" s="141">
        <f>SUM(AN5:AN33)</f>
        <v>12490</v>
      </c>
      <c r="AO34" s="120">
        <f>SUM(AK34:AN34)</f>
        <v>49960</v>
      </c>
      <c r="AP34" s="156"/>
      <c r="AQ34" s="120">
        <f>SUM(AQ5:AQ33)</f>
        <v>49960</v>
      </c>
    </row>
  </sheetData>
  <sheetProtection sheet="1" objects="1" scenarios="1"/>
  <mergeCells count="1">
    <mergeCell ref="C1:N1"/>
  </mergeCells>
  <phoneticPr fontId="3" type="noConversion"/>
  <printOptions horizontalCentered="1"/>
  <pageMargins left="0.75" right="0.75" top="1.25" bottom="0.75" header="0.5" footer="0.5"/>
  <pageSetup scale="69" orientation="landscape" horizontalDpi="4294967294" verticalDpi="4294967292" r:id="rId1"/>
  <headerFooter alignWithMargins="0">
    <oddHeader>&amp;CMarketing Budget</oddHeader>
    <oddFooter>Page &amp;P of &amp;N</oddFooter>
  </headerFooter>
  <colBreaks count="1" manualBreakCount="1">
    <brk id="15" max="1048575" man="1"/>
  </colBreaks>
  <legacyDrawing r:id="rId2"/>
</worksheet>
</file>

<file path=xl/worksheets/sheet12.xml><?xml version="1.0" encoding="utf-8"?>
<worksheet xmlns="http://schemas.openxmlformats.org/spreadsheetml/2006/main" xmlns:r="http://schemas.openxmlformats.org/officeDocument/2006/relationships">
  <sheetPr codeName="Sheet2">
    <pageSetUpPr autoPageBreaks="0"/>
  </sheetPr>
  <dimension ref="A1:G15"/>
  <sheetViews>
    <sheetView showGridLines="0" showOutlineSymbols="0" workbookViewId="0">
      <selection activeCell="C6" sqref="C6"/>
    </sheetView>
  </sheetViews>
  <sheetFormatPr defaultRowHeight="12.75"/>
  <cols>
    <col min="1" max="1" width="1.7109375" customWidth="1"/>
    <col min="2" max="2" width="30.28515625" customWidth="1"/>
    <col min="3" max="7" width="10.7109375" customWidth="1"/>
  </cols>
  <sheetData>
    <row r="1" spans="1:7" ht="9.75" customHeight="1">
      <c r="A1" s="4"/>
      <c r="B1" s="4"/>
      <c r="C1" s="4"/>
      <c r="D1" s="4"/>
      <c r="E1" s="4"/>
      <c r="F1" s="4"/>
      <c r="G1" s="4"/>
    </row>
    <row r="2" spans="1:7" ht="24.75" customHeight="1">
      <c r="A2" s="2"/>
      <c r="B2" s="22" t="s">
        <v>152</v>
      </c>
      <c r="C2" s="257">
        <f>SalesProj!E2</f>
        <v>2013</v>
      </c>
      <c r="D2" s="257">
        <f>SalesProj!S2</f>
        <v>2014</v>
      </c>
      <c r="E2" s="257">
        <f>SalesProj!AG2</f>
        <v>2015</v>
      </c>
      <c r="F2" s="257">
        <f>SalesProj!AM2</f>
        <v>2016</v>
      </c>
      <c r="G2" s="257">
        <f>SalesProj!AS2</f>
        <v>2017</v>
      </c>
    </row>
    <row r="3" spans="1:7" ht="13.5" thickBot="1">
      <c r="A3" s="11"/>
      <c r="B3" s="12"/>
      <c r="C3" s="14"/>
      <c r="D3" s="13"/>
      <c r="E3" s="13"/>
      <c r="F3" s="13"/>
      <c r="G3" s="13"/>
    </row>
    <row r="4" spans="1:7" ht="13.5" customHeight="1">
      <c r="A4" s="11"/>
      <c r="B4" s="71"/>
      <c r="C4" s="71"/>
      <c r="D4" s="11"/>
      <c r="E4" s="11"/>
      <c r="F4" s="11"/>
      <c r="G4" s="11"/>
    </row>
    <row r="5" spans="1:7" ht="13.5" customHeight="1">
      <c r="A5" s="16"/>
      <c r="B5" s="73" t="s">
        <v>157</v>
      </c>
      <c r="C5" s="21"/>
      <c r="D5" s="17"/>
      <c r="E5" s="17"/>
      <c r="F5" s="17"/>
      <c r="G5" s="17"/>
    </row>
    <row r="6" spans="1:7" ht="13.5" customHeight="1">
      <c r="A6" s="10"/>
      <c r="B6" s="67" t="s">
        <v>154</v>
      </c>
      <c r="C6" s="109">
        <v>0</v>
      </c>
      <c r="D6" s="109">
        <f>C6</f>
        <v>0</v>
      </c>
      <c r="E6" s="109">
        <f>D6</f>
        <v>0</v>
      </c>
      <c r="F6" s="109">
        <f>E6</f>
        <v>0</v>
      </c>
      <c r="G6" s="109">
        <f>F6</f>
        <v>0</v>
      </c>
    </row>
    <row r="7" spans="1:7" ht="13.5" customHeight="1">
      <c r="A7" s="10"/>
      <c r="B7" s="67" t="s">
        <v>155</v>
      </c>
      <c r="C7" s="109">
        <v>0</v>
      </c>
      <c r="D7" s="109">
        <f t="shared" ref="D7:G12" si="0">C7</f>
        <v>0</v>
      </c>
      <c r="E7" s="109">
        <f t="shared" si="0"/>
        <v>0</v>
      </c>
      <c r="F7" s="109">
        <f t="shared" si="0"/>
        <v>0</v>
      </c>
      <c r="G7" s="109">
        <f t="shared" si="0"/>
        <v>0</v>
      </c>
    </row>
    <row r="8" spans="1:7" ht="13.5" customHeight="1">
      <c r="A8" s="10"/>
      <c r="B8" s="30" t="s">
        <v>153</v>
      </c>
      <c r="C8" s="109">
        <v>0</v>
      </c>
      <c r="D8" s="109">
        <f t="shared" si="0"/>
        <v>0</v>
      </c>
      <c r="E8" s="109">
        <f t="shared" si="0"/>
        <v>0</v>
      </c>
      <c r="F8" s="109">
        <f t="shared" si="0"/>
        <v>0</v>
      </c>
      <c r="G8" s="109">
        <f t="shared" si="0"/>
        <v>0</v>
      </c>
    </row>
    <row r="9" spans="1:7" ht="13.5" customHeight="1">
      <c r="A9" s="10"/>
      <c r="B9" s="30" t="s">
        <v>156</v>
      </c>
      <c r="C9" s="109">
        <v>0</v>
      </c>
      <c r="D9" s="109">
        <f t="shared" si="0"/>
        <v>0</v>
      </c>
      <c r="E9" s="109">
        <f t="shared" si="0"/>
        <v>0</v>
      </c>
      <c r="F9" s="109">
        <f t="shared" si="0"/>
        <v>0</v>
      </c>
      <c r="G9" s="109">
        <f t="shared" si="0"/>
        <v>0</v>
      </c>
    </row>
    <row r="10" spans="1:7" ht="13.5" customHeight="1">
      <c r="A10" s="10"/>
      <c r="B10" s="30" t="s">
        <v>202</v>
      </c>
      <c r="C10" s="109">
        <v>0</v>
      </c>
      <c r="D10" s="109">
        <f t="shared" si="0"/>
        <v>0</v>
      </c>
      <c r="E10" s="109">
        <f t="shared" si="0"/>
        <v>0</v>
      </c>
      <c r="F10" s="109">
        <f t="shared" si="0"/>
        <v>0</v>
      </c>
      <c r="G10" s="109">
        <f t="shared" si="0"/>
        <v>0</v>
      </c>
    </row>
    <row r="11" spans="1:7" ht="13.5" customHeight="1">
      <c r="A11" s="10"/>
      <c r="B11" s="83" t="s">
        <v>45</v>
      </c>
      <c r="C11" s="109">
        <v>0</v>
      </c>
      <c r="D11" s="109">
        <f t="shared" si="0"/>
        <v>0</v>
      </c>
      <c r="E11" s="109">
        <f t="shared" si="0"/>
        <v>0</v>
      </c>
      <c r="F11" s="109">
        <f t="shared" si="0"/>
        <v>0</v>
      </c>
      <c r="G11" s="109">
        <f t="shared" si="0"/>
        <v>0</v>
      </c>
    </row>
    <row r="12" spans="1:7" ht="13.5" customHeight="1" thickBot="1">
      <c r="A12" s="10"/>
      <c r="B12" s="83" t="s">
        <v>45</v>
      </c>
      <c r="C12" s="109">
        <v>0</v>
      </c>
      <c r="D12" s="109">
        <f t="shared" si="0"/>
        <v>0</v>
      </c>
      <c r="E12" s="109">
        <f t="shared" si="0"/>
        <v>0</v>
      </c>
      <c r="F12" s="109">
        <f t="shared" si="0"/>
        <v>0</v>
      </c>
      <c r="G12" s="109">
        <f t="shared" si="0"/>
        <v>0</v>
      </c>
    </row>
    <row r="13" spans="1:7" ht="13.5" customHeight="1" thickBot="1">
      <c r="A13" s="10"/>
      <c r="B13" s="68" t="s">
        <v>23</v>
      </c>
      <c r="C13" s="157">
        <f>SUM(C6:C12)</f>
        <v>0</v>
      </c>
      <c r="D13" s="157">
        <f>SUM(D6:D12)</f>
        <v>0</v>
      </c>
      <c r="E13" s="157">
        <f>SUM(E6:E12)</f>
        <v>0</v>
      </c>
      <c r="F13" s="157">
        <f>SUM(F6:F12)</f>
        <v>0</v>
      </c>
      <c r="G13" s="157">
        <f>SUM(G6:G12)</f>
        <v>0</v>
      </c>
    </row>
    <row r="14" spans="1:7" ht="13.5" customHeight="1" thickBot="1">
      <c r="A14" s="16"/>
      <c r="B14" s="70"/>
      <c r="C14" s="131"/>
      <c r="D14" s="130"/>
      <c r="E14" s="130"/>
      <c r="F14" s="130"/>
      <c r="G14" s="130"/>
    </row>
    <row r="15" spans="1:7" ht="13.5" customHeight="1" thickBot="1">
      <c r="A15" s="16"/>
      <c r="B15" s="69" t="s">
        <v>28</v>
      </c>
      <c r="C15" s="140">
        <f>C13</f>
        <v>0</v>
      </c>
      <c r="D15" s="140">
        <f>D13</f>
        <v>0</v>
      </c>
      <c r="E15" s="140">
        <f>E13</f>
        <v>0</v>
      </c>
      <c r="F15" s="140">
        <f>F13</f>
        <v>0</v>
      </c>
      <c r="G15" s="140">
        <f>G13</f>
        <v>0</v>
      </c>
    </row>
  </sheetData>
  <sheetProtection sheet="1" objects="1" scenarios="1"/>
  <dataConsolidate/>
  <phoneticPr fontId="3" type="noConversion"/>
  <printOptions horizontalCentered="1"/>
  <pageMargins left="0.5" right="0.5" top="1.25" bottom="0.5" header="0.5" footer="0.5"/>
  <pageSetup scale="80" orientation="portrait" r:id="rId1"/>
  <headerFooter alignWithMargins="0">
    <oddHeader>&amp;CProfessional Services Budget</oddHeader>
    <oddFooter>Page &amp;P of &amp;N</oddFooter>
  </headerFooter>
  <legacyDrawing r:id="rId2"/>
</worksheet>
</file>

<file path=xl/worksheets/sheet13.xml><?xml version="1.0" encoding="utf-8"?>
<worksheet xmlns="http://schemas.openxmlformats.org/spreadsheetml/2006/main" xmlns:r="http://schemas.openxmlformats.org/officeDocument/2006/relationships">
  <sheetPr codeName="Sheet5">
    <pageSetUpPr autoPageBreaks="0"/>
  </sheetPr>
  <dimension ref="A1:I53"/>
  <sheetViews>
    <sheetView showGridLines="0" showOutlineSymbols="0" zoomScaleNormal="100" workbookViewId="0">
      <pane ySplit="3" topLeftCell="A4" activePane="bottomLeft" state="frozen"/>
      <selection activeCell="G6" sqref="G6"/>
      <selection pane="bottomLeft" activeCell="B6" sqref="B6"/>
    </sheetView>
  </sheetViews>
  <sheetFormatPr defaultRowHeight="12.75"/>
  <cols>
    <col min="1" max="1" width="1.7109375" style="84" customWidth="1"/>
    <col min="2" max="2" width="38.42578125" style="84" customWidth="1"/>
    <col min="3" max="3" width="11.28515625" style="84" customWidth="1"/>
    <col min="4" max="5" width="6" style="84" customWidth="1"/>
    <col min="6" max="6" width="8.7109375" style="84" customWidth="1"/>
    <col min="7" max="7" width="10.28515625" style="84" customWidth="1"/>
    <col min="8" max="8" width="1" style="84" customWidth="1"/>
    <col min="9" max="9" width="63.28515625" style="84" customWidth="1"/>
    <col min="10" max="16384" width="9.140625" style="84"/>
  </cols>
  <sheetData>
    <row r="1" spans="1:9" ht="9.75" customHeight="1" thickBot="1">
      <c r="A1" s="336"/>
      <c r="B1" s="336"/>
      <c r="C1" s="336"/>
      <c r="D1" s="336"/>
      <c r="E1" s="336"/>
      <c r="F1" s="336"/>
      <c r="G1" s="336"/>
    </row>
    <row r="2" spans="1:9" ht="24.75" customHeight="1" thickBot="1">
      <c r="A2" s="351"/>
      <c r="B2" s="598" t="s">
        <v>230</v>
      </c>
      <c r="C2" s="591"/>
      <c r="D2" s="591"/>
      <c r="E2" s="592"/>
      <c r="F2" s="591"/>
      <c r="G2" s="597"/>
    </row>
    <row r="3" spans="1:9" ht="33.75" customHeight="1" thickBot="1">
      <c r="A3" s="88"/>
      <c r="B3" s="594" t="s">
        <v>200</v>
      </c>
      <c r="C3" s="594" t="s">
        <v>232</v>
      </c>
      <c r="D3" s="1217" t="s">
        <v>233</v>
      </c>
      <c r="E3" s="1218"/>
      <c r="F3" s="595" t="s">
        <v>234</v>
      </c>
      <c r="G3" s="596" t="s">
        <v>235</v>
      </c>
    </row>
    <row r="4" spans="1:9" s="345" customFormat="1" ht="15" customHeight="1">
      <c r="A4" s="88"/>
      <c r="B4" s="516"/>
      <c r="C4" s="340"/>
      <c r="D4" s="341"/>
      <c r="E4" s="342"/>
      <c r="F4" s="343"/>
      <c r="G4" s="344"/>
      <c r="I4" s="90" t="s">
        <v>332</v>
      </c>
    </row>
    <row r="5" spans="1:9" s="90" customFormat="1" ht="14.1" customHeight="1">
      <c r="B5" s="410" t="s">
        <v>222</v>
      </c>
      <c r="C5" s="92"/>
      <c r="D5" s="223" t="s">
        <v>204</v>
      </c>
      <c r="E5" s="223" t="s">
        <v>205</v>
      </c>
      <c r="F5" s="84"/>
      <c r="G5" s="222"/>
      <c r="I5" s="764">
        <f>cStartDate</f>
        <v>39813</v>
      </c>
    </row>
    <row r="6" spans="1:9" s="90" customFormat="1" ht="13.5" customHeight="1">
      <c r="A6" s="776"/>
      <c r="B6" s="1027" t="s">
        <v>347</v>
      </c>
      <c r="C6" s="1026">
        <v>0</v>
      </c>
      <c r="D6" s="1022" t="s">
        <v>384</v>
      </c>
      <c r="E6" s="1023">
        <v>2013</v>
      </c>
      <c r="F6" s="1209" t="s">
        <v>238</v>
      </c>
      <c r="G6" s="1219"/>
      <c r="H6" s="776"/>
      <c r="I6" s="776" t="str">
        <f t="shared" ref="I6:I20" si="0">IF(AND(DATEVALUE("01-"&amp; $D6 &amp;"-"&amp; $E6) &lt;cStartDate, C6&gt;0), "WARNING - Investment date must be on or after your business's start date.", "")</f>
        <v/>
      </c>
    </row>
    <row r="7" spans="1:9" s="90" customFormat="1" ht="13.5" customHeight="1">
      <c r="A7" s="776"/>
      <c r="B7" s="1027" t="s">
        <v>347</v>
      </c>
      <c r="C7" s="1026">
        <v>0</v>
      </c>
      <c r="D7" s="1022" t="s">
        <v>384</v>
      </c>
      <c r="E7" s="1023">
        <v>2013</v>
      </c>
      <c r="F7" s="1220"/>
      <c r="G7" s="1221"/>
      <c r="H7" s="776"/>
      <c r="I7" s="90" t="str">
        <f t="shared" si="0"/>
        <v/>
      </c>
    </row>
    <row r="8" spans="1:9" s="90" customFormat="1" ht="13.5" customHeight="1">
      <c r="A8" s="776"/>
      <c r="B8" s="1027" t="s">
        <v>347</v>
      </c>
      <c r="C8" s="1026">
        <v>0</v>
      </c>
      <c r="D8" s="1022" t="s">
        <v>384</v>
      </c>
      <c r="E8" s="1023">
        <v>2013</v>
      </c>
      <c r="F8" s="1220"/>
      <c r="G8" s="1221"/>
      <c r="H8" s="776"/>
      <c r="I8" s="90" t="str">
        <f t="shared" si="0"/>
        <v/>
      </c>
    </row>
    <row r="9" spans="1:9" s="90" customFormat="1" ht="13.5" customHeight="1">
      <c r="A9" s="776"/>
      <c r="B9" s="1027" t="s">
        <v>347</v>
      </c>
      <c r="C9" s="1026">
        <v>0</v>
      </c>
      <c r="D9" s="1022" t="s">
        <v>384</v>
      </c>
      <c r="E9" s="1023">
        <v>2013</v>
      </c>
      <c r="F9" s="1220"/>
      <c r="G9" s="1221"/>
      <c r="H9" s="776"/>
      <c r="I9" s="90" t="str">
        <f t="shared" si="0"/>
        <v/>
      </c>
    </row>
    <row r="10" spans="1:9" s="90" customFormat="1" ht="13.5" customHeight="1">
      <c r="A10" s="776"/>
      <c r="B10" s="1027" t="s">
        <v>347</v>
      </c>
      <c r="C10" s="1026">
        <v>0</v>
      </c>
      <c r="D10" s="1022" t="s">
        <v>384</v>
      </c>
      <c r="E10" s="1023">
        <v>2013</v>
      </c>
      <c r="F10" s="1220"/>
      <c r="G10" s="1221"/>
      <c r="H10" s="776"/>
      <c r="I10" s="90" t="str">
        <f t="shared" si="0"/>
        <v/>
      </c>
    </row>
    <row r="11" spans="1:9" s="90" customFormat="1" ht="13.5" customHeight="1">
      <c r="A11" s="776"/>
      <c r="B11" s="1027" t="s">
        <v>347</v>
      </c>
      <c r="C11" s="1026">
        <v>0</v>
      </c>
      <c r="D11" s="1022" t="s">
        <v>384</v>
      </c>
      <c r="E11" s="1023">
        <v>2013</v>
      </c>
      <c r="F11" s="1220"/>
      <c r="G11" s="1221"/>
      <c r="H11" s="776"/>
      <c r="I11" s="90" t="str">
        <f t="shared" si="0"/>
        <v/>
      </c>
    </row>
    <row r="12" spans="1:9" s="90" customFormat="1" ht="13.5" customHeight="1">
      <c r="A12" s="776"/>
      <c r="B12" s="1027" t="s">
        <v>347</v>
      </c>
      <c r="C12" s="1026">
        <v>0</v>
      </c>
      <c r="D12" s="1022" t="s">
        <v>384</v>
      </c>
      <c r="E12" s="1023">
        <v>2013</v>
      </c>
      <c r="F12" s="1220"/>
      <c r="G12" s="1221"/>
      <c r="H12" s="776"/>
      <c r="I12" s="90" t="str">
        <f t="shared" si="0"/>
        <v/>
      </c>
    </row>
    <row r="13" spans="1:9" s="90" customFormat="1" ht="13.5" customHeight="1">
      <c r="A13" s="776"/>
      <c r="B13" s="1027" t="s">
        <v>347</v>
      </c>
      <c r="C13" s="1026">
        <v>0</v>
      </c>
      <c r="D13" s="1022" t="s">
        <v>384</v>
      </c>
      <c r="E13" s="1023">
        <v>2013</v>
      </c>
      <c r="F13" s="1220"/>
      <c r="G13" s="1221"/>
      <c r="H13" s="776"/>
      <c r="I13" s="90" t="str">
        <f t="shared" si="0"/>
        <v/>
      </c>
    </row>
    <row r="14" spans="1:9" s="90" customFormat="1" ht="13.5" customHeight="1">
      <c r="A14" s="776"/>
      <c r="B14" s="1027" t="s">
        <v>347</v>
      </c>
      <c r="C14" s="1026">
        <v>0</v>
      </c>
      <c r="D14" s="1022" t="s">
        <v>384</v>
      </c>
      <c r="E14" s="1023">
        <v>2013</v>
      </c>
      <c r="F14" s="1220"/>
      <c r="G14" s="1221"/>
      <c r="H14" s="776"/>
      <c r="I14" s="90" t="str">
        <f t="shared" si="0"/>
        <v/>
      </c>
    </row>
    <row r="15" spans="1:9" s="90" customFormat="1" ht="13.5" customHeight="1">
      <c r="A15" s="906"/>
      <c r="B15" s="1027" t="s">
        <v>347</v>
      </c>
      <c r="C15" s="1026">
        <v>0</v>
      </c>
      <c r="D15" s="1022" t="s">
        <v>384</v>
      </c>
      <c r="E15" s="1023">
        <v>2013</v>
      </c>
      <c r="F15" s="1220"/>
      <c r="G15" s="1221"/>
      <c r="H15" s="776"/>
      <c r="I15" s="90" t="str">
        <f t="shared" si="0"/>
        <v/>
      </c>
    </row>
    <row r="16" spans="1:9" s="90" customFormat="1" ht="13.5" customHeight="1">
      <c r="A16" s="906"/>
      <c r="B16" s="1027" t="s">
        <v>347</v>
      </c>
      <c r="C16" s="1026">
        <v>0</v>
      </c>
      <c r="D16" s="1022" t="s">
        <v>384</v>
      </c>
      <c r="E16" s="1023">
        <v>2013</v>
      </c>
      <c r="F16" s="1220"/>
      <c r="G16" s="1221"/>
      <c r="H16" s="776"/>
      <c r="I16" s="90" t="str">
        <f t="shared" si="0"/>
        <v/>
      </c>
    </row>
    <row r="17" spans="1:9" s="90" customFormat="1" ht="13.5" customHeight="1">
      <c r="A17" s="906"/>
      <c r="B17" s="1027" t="s">
        <v>347</v>
      </c>
      <c r="C17" s="1026">
        <v>0</v>
      </c>
      <c r="D17" s="1022" t="s">
        <v>384</v>
      </c>
      <c r="E17" s="1023">
        <v>2013</v>
      </c>
      <c r="F17" s="1220"/>
      <c r="G17" s="1221"/>
      <c r="H17" s="776"/>
      <c r="I17" s="90" t="str">
        <f t="shared" si="0"/>
        <v/>
      </c>
    </row>
    <row r="18" spans="1:9" s="90" customFormat="1" ht="13.5" customHeight="1">
      <c r="A18" s="906"/>
      <c r="B18" s="1027" t="s">
        <v>347</v>
      </c>
      <c r="C18" s="1026">
        <v>0</v>
      </c>
      <c r="D18" s="1022" t="s">
        <v>384</v>
      </c>
      <c r="E18" s="1023">
        <v>2013</v>
      </c>
      <c r="F18" s="1220"/>
      <c r="G18" s="1221"/>
      <c r="H18" s="776"/>
      <c r="I18" s="90" t="str">
        <f t="shared" si="0"/>
        <v/>
      </c>
    </row>
    <row r="19" spans="1:9" s="90" customFormat="1" ht="13.5" customHeight="1">
      <c r="A19" s="906"/>
      <c r="B19" s="1027" t="s">
        <v>347</v>
      </c>
      <c r="C19" s="1026">
        <v>0</v>
      </c>
      <c r="D19" s="1022" t="s">
        <v>384</v>
      </c>
      <c r="E19" s="1023">
        <v>2013</v>
      </c>
      <c r="F19" s="1220"/>
      <c r="G19" s="1221"/>
      <c r="H19" s="776"/>
      <c r="I19" s="90" t="str">
        <f t="shared" si="0"/>
        <v/>
      </c>
    </row>
    <row r="20" spans="1:9" s="90" customFormat="1" ht="13.5" customHeight="1" thickBot="1">
      <c r="A20" s="906"/>
      <c r="B20" s="1074" t="s">
        <v>347</v>
      </c>
      <c r="C20" s="1075">
        <v>0</v>
      </c>
      <c r="D20" s="1022" t="s">
        <v>384</v>
      </c>
      <c r="E20" s="1023">
        <v>2013</v>
      </c>
      <c r="F20" s="1222"/>
      <c r="G20" s="1223"/>
      <c r="H20" s="776"/>
      <c r="I20" s="90" t="str">
        <f t="shared" si="0"/>
        <v/>
      </c>
    </row>
    <row r="21" spans="1:9" s="90" customFormat="1" ht="13.5" customHeight="1" thickBot="1">
      <c r="A21" s="906"/>
      <c r="B21" s="907" t="s">
        <v>237</v>
      </c>
      <c r="C21" s="908">
        <f>SUM(C6:C20)</f>
        <v>0</v>
      </c>
      <c r="D21" s="792"/>
      <c r="E21" s="793"/>
      <c r="F21" s="909"/>
      <c r="G21" s="910"/>
      <c r="H21" s="776"/>
    </row>
    <row r="22" spans="1:9" s="90" customFormat="1" ht="14.1" customHeight="1">
      <c r="A22" s="776"/>
      <c r="B22" s="911"/>
      <c r="C22" s="902"/>
      <c r="D22" s="794"/>
      <c r="E22" s="794"/>
      <c r="F22" s="794"/>
      <c r="G22" s="794"/>
      <c r="H22" s="776"/>
    </row>
    <row r="23" spans="1:9" s="90" customFormat="1" ht="14.1" customHeight="1">
      <c r="A23" s="776"/>
      <c r="B23" s="855" t="s">
        <v>231</v>
      </c>
      <c r="C23" s="903"/>
      <c r="D23" s="795"/>
      <c r="E23" s="795"/>
      <c r="F23" s="904"/>
      <c r="G23" s="795"/>
      <c r="H23" s="776"/>
    </row>
    <row r="24" spans="1:9" s="94" customFormat="1" ht="14.1" customHeight="1">
      <c r="A24" s="256"/>
      <c r="B24" s="1027" t="s">
        <v>348</v>
      </c>
      <c r="C24" s="1021">
        <v>0</v>
      </c>
      <c r="D24" s="1022" t="s">
        <v>384</v>
      </c>
      <c r="E24" s="1023">
        <v>2013</v>
      </c>
      <c r="F24" s="1024">
        <v>12</v>
      </c>
      <c r="G24" s="1028">
        <v>0</v>
      </c>
      <c r="H24" s="256"/>
      <c r="I24" s="90" t="str">
        <f t="shared" ref="I24:I43" si="1">IF(AND(DATEVALUE("01-"&amp; $D24 &amp;"-"&amp; $E24) &lt;cStartDate, C24&gt;0), "WARNING - Loan date must be on or after your business's start date.", "")</f>
        <v/>
      </c>
    </row>
    <row r="25" spans="1:9" s="94" customFormat="1" ht="14.1" customHeight="1">
      <c r="A25" s="256"/>
      <c r="B25" s="1027" t="s">
        <v>348</v>
      </c>
      <c r="C25" s="1025">
        <v>0</v>
      </c>
      <c r="D25" s="1022" t="s">
        <v>384</v>
      </c>
      <c r="E25" s="1023">
        <v>2013</v>
      </c>
      <c r="F25" s="1024">
        <v>12</v>
      </c>
      <c r="G25" s="1028">
        <v>0</v>
      </c>
      <c r="H25" s="256"/>
      <c r="I25" s="90" t="str">
        <f t="shared" si="1"/>
        <v/>
      </c>
    </row>
    <row r="26" spans="1:9" s="94" customFormat="1" ht="14.1" customHeight="1">
      <c r="A26" s="912"/>
      <c r="B26" s="1027" t="s">
        <v>348</v>
      </c>
      <c r="C26" s="1025">
        <v>0</v>
      </c>
      <c r="D26" s="1022" t="s">
        <v>384</v>
      </c>
      <c r="E26" s="1023">
        <v>2013</v>
      </c>
      <c r="F26" s="1024">
        <v>12</v>
      </c>
      <c r="G26" s="1028">
        <v>0</v>
      </c>
      <c r="H26" s="256"/>
      <c r="I26" s="90" t="str">
        <f t="shared" si="1"/>
        <v/>
      </c>
    </row>
    <row r="27" spans="1:9" s="94" customFormat="1" ht="14.1" customHeight="1">
      <c r="A27" s="912"/>
      <c r="B27" s="1027" t="s">
        <v>348</v>
      </c>
      <c r="C27" s="1025">
        <v>0</v>
      </c>
      <c r="D27" s="1022" t="s">
        <v>384</v>
      </c>
      <c r="E27" s="1023">
        <v>2013</v>
      </c>
      <c r="F27" s="1024">
        <v>12</v>
      </c>
      <c r="G27" s="1028">
        <v>0</v>
      </c>
      <c r="H27" s="256"/>
      <c r="I27" s="90" t="str">
        <f t="shared" si="1"/>
        <v/>
      </c>
    </row>
    <row r="28" spans="1:9" s="94" customFormat="1" ht="14.1" customHeight="1">
      <c r="A28" s="912"/>
      <c r="B28" s="1027" t="s">
        <v>348</v>
      </c>
      <c r="C28" s="1025">
        <v>0</v>
      </c>
      <c r="D28" s="1022" t="s">
        <v>384</v>
      </c>
      <c r="E28" s="1023">
        <v>2013</v>
      </c>
      <c r="F28" s="1024">
        <v>12</v>
      </c>
      <c r="G28" s="1028">
        <v>0</v>
      </c>
      <c r="H28" s="256"/>
      <c r="I28" s="90" t="str">
        <f t="shared" si="1"/>
        <v/>
      </c>
    </row>
    <row r="29" spans="1:9" s="94" customFormat="1" ht="14.1" customHeight="1">
      <c r="A29" s="912"/>
      <c r="B29" s="1027" t="s">
        <v>348</v>
      </c>
      <c r="C29" s="1025">
        <v>0</v>
      </c>
      <c r="D29" s="1022" t="s">
        <v>384</v>
      </c>
      <c r="E29" s="1023">
        <v>2013</v>
      </c>
      <c r="F29" s="1024">
        <v>12</v>
      </c>
      <c r="G29" s="1028">
        <v>0</v>
      </c>
      <c r="H29" s="256"/>
      <c r="I29" s="90" t="str">
        <f t="shared" si="1"/>
        <v/>
      </c>
    </row>
    <row r="30" spans="1:9" s="90" customFormat="1" ht="14.1" customHeight="1">
      <c r="A30" s="776"/>
      <c r="B30" s="1027" t="s">
        <v>348</v>
      </c>
      <c r="C30" s="1026">
        <v>0</v>
      </c>
      <c r="D30" s="1022" t="s">
        <v>384</v>
      </c>
      <c r="E30" s="1023">
        <v>2013</v>
      </c>
      <c r="F30" s="1024">
        <v>12</v>
      </c>
      <c r="G30" s="1028">
        <v>0</v>
      </c>
      <c r="H30" s="776"/>
      <c r="I30" s="90" t="str">
        <f t="shared" si="1"/>
        <v/>
      </c>
    </row>
    <row r="31" spans="1:9" s="90" customFormat="1" ht="14.1" customHeight="1">
      <c r="A31" s="776"/>
      <c r="B31" s="1027" t="s">
        <v>348</v>
      </c>
      <c r="C31" s="1026">
        <v>0</v>
      </c>
      <c r="D31" s="1022" t="s">
        <v>384</v>
      </c>
      <c r="E31" s="1023">
        <v>2013</v>
      </c>
      <c r="F31" s="1024">
        <v>12</v>
      </c>
      <c r="G31" s="1028">
        <v>0</v>
      </c>
      <c r="H31" s="776"/>
      <c r="I31" s="90" t="str">
        <f t="shared" si="1"/>
        <v/>
      </c>
    </row>
    <row r="32" spans="1:9" s="90" customFormat="1" ht="14.1" customHeight="1">
      <c r="A32" s="906"/>
      <c r="B32" s="1027" t="s">
        <v>348</v>
      </c>
      <c r="C32" s="1026">
        <v>0</v>
      </c>
      <c r="D32" s="1022" t="s">
        <v>384</v>
      </c>
      <c r="E32" s="1023">
        <v>2013</v>
      </c>
      <c r="F32" s="1024">
        <v>12</v>
      </c>
      <c r="G32" s="1028">
        <v>0</v>
      </c>
      <c r="H32" s="776"/>
      <c r="I32" s="90" t="str">
        <f t="shared" si="1"/>
        <v/>
      </c>
    </row>
    <row r="33" spans="1:9" s="94" customFormat="1" ht="14.1" customHeight="1">
      <c r="A33" s="912"/>
      <c r="B33" s="1027" t="s">
        <v>348</v>
      </c>
      <c r="C33" s="1025">
        <v>0</v>
      </c>
      <c r="D33" s="1022" t="s">
        <v>384</v>
      </c>
      <c r="E33" s="1023">
        <v>2013</v>
      </c>
      <c r="F33" s="1024">
        <v>12</v>
      </c>
      <c r="G33" s="1028">
        <v>0</v>
      </c>
      <c r="H33" s="256"/>
      <c r="I33" s="90" t="str">
        <f t="shared" si="1"/>
        <v/>
      </c>
    </row>
    <row r="34" spans="1:9" ht="13.5" customHeight="1">
      <c r="A34" s="256"/>
      <c r="B34" s="1027" t="s">
        <v>348</v>
      </c>
      <c r="C34" s="1021">
        <v>0</v>
      </c>
      <c r="D34" s="1022" t="s">
        <v>384</v>
      </c>
      <c r="E34" s="1023">
        <v>2013</v>
      </c>
      <c r="F34" s="1024">
        <v>12</v>
      </c>
      <c r="G34" s="1028">
        <v>0</v>
      </c>
      <c r="H34" s="345"/>
      <c r="I34" s="90" t="str">
        <f t="shared" si="1"/>
        <v/>
      </c>
    </row>
    <row r="35" spans="1:9" ht="13.5" customHeight="1">
      <c r="A35" s="256"/>
      <c r="B35" s="1027" t="s">
        <v>348</v>
      </c>
      <c r="C35" s="1021">
        <v>0</v>
      </c>
      <c r="D35" s="1022" t="s">
        <v>384</v>
      </c>
      <c r="E35" s="1023">
        <v>2013</v>
      </c>
      <c r="F35" s="1024">
        <v>12</v>
      </c>
      <c r="G35" s="1028">
        <v>0</v>
      </c>
      <c r="H35" s="345"/>
      <c r="I35" s="90" t="str">
        <f t="shared" si="1"/>
        <v/>
      </c>
    </row>
    <row r="36" spans="1:9" ht="13.5" customHeight="1">
      <c r="A36" s="256"/>
      <c r="B36" s="1027" t="s">
        <v>348</v>
      </c>
      <c r="C36" s="1021">
        <v>0</v>
      </c>
      <c r="D36" s="1022" t="s">
        <v>384</v>
      </c>
      <c r="E36" s="1023">
        <v>2013</v>
      </c>
      <c r="F36" s="1024">
        <v>12</v>
      </c>
      <c r="G36" s="1028">
        <v>0</v>
      </c>
      <c r="H36" s="345"/>
      <c r="I36" s="90" t="str">
        <f t="shared" si="1"/>
        <v/>
      </c>
    </row>
    <row r="37" spans="1:9" ht="13.5" customHeight="1">
      <c r="A37" s="256"/>
      <c r="B37" s="1027" t="s">
        <v>348</v>
      </c>
      <c r="C37" s="1021">
        <v>0</v>
      </c>
      <c r="D37" s="1022" t="s">
        <v>384</v>
      </c>
      <c r="E37" s="1023">
        <v>2013</v>
      </c>
      <c r="F37" s="1024">
        <v>12</v>
      </c>
      <c r="G37" s="1028">
        <v>0</v>
      </c>
      <c r="H37" s="345"/>
      <c r="I37" s="90" t="str">
        <f t="shared" si="1"/>
        <v/>
      </c>
    </row>
    <row r="38" spans="1:9" ht="13.5" customHeight="1">
      <c r="A38" s="256"/>
      <c r="B38" s="1027" t="s">
        <v>348</v>
      </c>
      <c r="C38" s="1021">
        <v>0</v>
      </c>
      <c r="D38" s="1022" t="s">
        <v>384</v>
      </c>
      <c r="E38" s="1023">
        <v>2013</v>
      </c>
      <c r="F38" s="1024">
        <v>12</v>
      </c>
      <c r="G38" s="1028">
        <v>0</v>
      </c>
      <c r="H38" s="345"/>
      <c r="I38" s="90" t="str">
        <f t="shared" si="1"/>
        <v/>
      </c>
    </row>
    <row r="39" spans="1:9" ht="13.5" customHeight="1">
      <c r="A39" s="256"/>
      <c r="B39" s="1027" t="s">
        <v>348</v>
      </c>
      <c r="C39" s="1021">
        <v>0</v>
      </c>
      <c r="D39" s="1022" t="s">
        <v>384</v>
      </c>
      <c r="E39" s="1023">
        <v>2013</v>
      </c>
      <c r="F39" s="1024">
        <v>12</v>
      </c>
      <c r="G39" s="1028">
        <v>0</v>
      </c>
      <c r="H39" s="345"/>
      <c r="I39" s="90" t="str">
        <f t="shared" si="1"/>
        <v/>
      </c>
    </row>
    <row r="40" spans="1:9" ht="13.5" customHeight="1">
      <c r="A40" s="256"/>
      <c r="B40" s="1027" t="s">
        <v>348</v>
      </c>
      <c r="C40" s="1021">
        <v>0</v>
      </c>
      <c r="D40" s="1022" t="s">
        <v>384</v>
      </c>
      <c r="E40" s="1023">
        <v>2013</v>
      </c>
      <c r="F40" s="1024">
        <v>12</v>
      </c>
      <c r="G40" s="1028">
        <v>0</v>
      </c>
      <c r="H40" s="345"/>
      <c r="I40" s="90" t="str">
        <f t="shared" si="1"/>
        <v/>
      </c>
    </row>
    <row r="41" spans="1:9" ht="13.5" customHeight="1">
      <c r="A41" s="256"/>
      <c r="B41" s="1027" t="s">
        <v>348</v>
      </c>
      <c r="C41" s="1021">
        <v>0</v>
      </c>
      <c r="D41" s="1022" t="s">
        <v>384</v>
      </c>
      <c r="E41" s="1023">
        <v>2013</v>
      </c>
      <c r="F41" s="1024">
        <v>12</v>
      </c>
      <c r="G41" s="1028">
        <v>0</v>
      </c>
      <c r="H41" s="345"/>
      <c r="I41" s="90" t="str">
        <f t="shared" si="1"/>
        <v/>
      </c>
    </row>
    <row r="42" spans="1:9" ht="13.5" customHeight="1">
      <c r="A42" s="256"/>
      <c r="B42" s="1027" t="s">
        <v>348</v>
      </c>
      <c r="C42" s="1021">
        <v>0</v>
      </c>
      <c r="D42" s="1022" t="s">
        <v>384</v>
      </c>
      <c r="E42" s="1023">
        <v>2013</v>
      </c>
      <c r="F42" s="1024">
        <v>12</v>
      </c>
      <c r="G42" s="1028">
        <v>0</v>
      </c>
      <c r="H42" s="345"/>
      <c r="I42" s="90" t="str">
        <f t="shared" si="1"/>
        <v/>
      </c>
    </row>
    <row r="43" spans="1:9" ht="13.5" customHeight="1" thickBot="1">
      <c r="A43" s="256"/>
      <c r="B43" s="1027" t="s">
        <v>348</v>
      </c>
      <c r="C43" s="1072">
        <v>0</v>
      </c>
      <c r="D43" s="1022" t="s">
        <v>384</v>
      </c>
      <c r="E43" s="1023">
        <v>2013</v>
      </c>
      <c r="F43" s="1024">
        <v>12</v>
      </c>
      <c r="G43" s="1028">
        <v>0</v>
      </c>
      <c r="H43" s="345"/>
      <c r="I43" s="90" t="str">
        <f t="shared" si="1"/>
        <v/>
      </c>
    </row>
    <row r="44" spans="1:9" ht="13.5" customHeight="1" thickBot="1">
      <c r="A44" s="251"/>
      <c r="B44" s="913" t="s">
        <v>239</v>
      </c>
      <c r="C44" s="914">
        <f>SUM(C24:C43)</f>
        <v>0</v>
      </c>
      <c r="D44" s="915"/>
      <c r="E44" s="916"/>
      <c r="F44" s="916"/>
      <c r="G44" s="916"/>
      <c r="H44" s="345"/>
    </row>
    <row r="45" spans="1:9" ht="13.5" customHeight="1" thickBot="1">
      <c r="A45" s="256"/>
      <c r="B45" s="917"/>
      <c r="C45" s="918"/>
      <c r="D45" s="919"/>
      <c r="E45" s="919"/>
      <c r="F45" s="345"/>
      <c r="G45" s="345"/>
      <c r="H45" s="345"/>
    </row>
    <row r="46" spans="1:9" ht="13.5" customHeight="1" thickBot="1">
      <c r="A46" s="251"/>
      <c r="B46" s="524" t="s">
        <v>240</v>
      </c>
      <c r="C46" s="920">
        <f>C44+C21</f>
        <v>0</v>
      </c>
      <c r="D46" s="919"/>
      <c r="E46" s="919"/>
      <c r="F46" s="345"/>
      <c r="G46" s="345"/>
      <c r="H46" s="345"/>
    </row>
    <row r="47" spans="1:9">
      <c r="A47" s="345"/>
      <c r="B47" s="345"/>
      <c r="C47" s="345"/>
      <c r="D47" s="345"/>
      <c r="E47" s="345"/>
      <c r="F47" s="345"/>
      <c r="G47" s="345"/>
      <c r="H47" s="345"/>
    </row>
    <row r="48" spans="1:9">
      <c r="A48" s="345"/>
      <c r="B48" s="345"/>
      <c r="C48" s="345"/>
      <c r="D48" s="345"/>
      <c r="E48" s="345"/>
      <c r="F48" s="345"/>
      <c r="G48" s="345"/>
      <c r="H48" s="345"/>
    </row>
    <row r="49" spans="1:8">
      <c r="A49" s="345"/>
      <c r="B49" s="345"/>
      <c r="C49" s="345"/>
      <c r="D49" s="345"/>
      <c r="E49" s="345"/>
      <c r="F49" s="345"/>
      <c r="G49" s="345"/>
      <c r="H49" s="345"/>
    </row>
    <row r="50" spans="1:8">
      <c r="A50" s="345"/>
      <c r="B50" s="345"/>
      <c r="C50" s="345"/>
      <c r="D50" s="345"/>
      <c r="E50" s="345"/>
      <c r="F50" s="345"/>
      <c r="G50" s="345"/>
      <c r="H50" s="345"/>
    </row>
    <row r="51" spans="1:8">
      <c r="A51" s="345"/>
      <c r="B51" s="345"/>
      <c r="C51" s="345"/>
      <c r="D51" s="345"/>
      <c r="E51" s="345"/>
      <c r="F51" s="345"/>
      <c r="G51" s="345"/>
      <c r="H51" s="345"/>
    </row>
    <row r="52" spans="1:8">
      <c r="A52" s="345"/>
      <c r="B52" s="345"/>
      <c r="C52" s="345"/>
      <c r="D52" s="345"/>
      <c r="E52" s="345"/>
      <c r="F52" s="345"/>
      <c r="G52" s="345"/>
      <c r="H52" s="345"/>
    </row>
    <row r="53" spans="1:8">
      <c r="A53" s="345"/>
      <c r="B53" s="345"/>
      <c r="C53" s="345"/>
      <c r="D53" s="345"/>
      <c r="E53" s="345"/>
      <c r="F53" s="345"/>
      <c r="G53" s="345"/>
      <c r="H53" s="345"/>
    </row>
  </sheetData>
  <sheetProtection sheet="1" objects="1" scenarios="1"/>
  <mergeCells count="2">
    <mergeCell ref="D3:E3"/>
    <mergeCell ref="F6:G20"/>
  </mergeCells>
  <phoneticPr fontId="3" type="noConversion"/>
  <conditionalFormatting sqref="I6:I43">
    <cfRule type="containsText" dxfId="0" priority="2" operator="containsText" text="Warning">
      <formula>NOT(ISERROR(SEARCH("Warning",I6)))</formula>
    </cfRule>
  </conditionalFormatting>
  <dataValidations count="4">
    <dataValidation type="list" allowBlank="1" showErrorMessage="1" errorTitle="Data Error" error="Please enter a year falling within the span of your business plan." sqref="E6:E20 E24:E43">
      <formula1>PlanYears</formula1>
    </dataValidation>
    <dataValidation type="list" showErrorMessage="1" errorTitle="Data Error" error="Please enter the first three letters of the purchase month." sqref="D6:D20 D24:D43">
      <formula1>MonthsShort</formula1>
    </dataValidation>
    <dataValidation type="decimal" allowBlank="1" showInputMessage="1" showErrorMessage="1" errorTitle="Invalid Entry" error="Please enter an interest rate between 0% and 100%._x000a_" sqref="G24:G43">
      <formula1>0</formula1>
      <formula2>1</formula2>
    </dataValidation>
    <dataValidation type="decimal" operator="greaterThanOrEqual" allowBlank="1" showErrorMessage="1" errorTitle="Invalid Entry" error="Enter a loan amount that is greater or equal to $0." sqref="C24:C43">
      <formula1>0</formula1>
    </dataValidation>
  </dataValidations>
  <printOptions horizontalCentered="1"/>
  <pageMargins left="0.5" right="0.5" top="1.2" bottom="0.5" header="0.5" footer="0.5"/>
  <pageSetup scale="80" orientation="portrait" r:id="rId1"/>
  <headerFooter alignWithMargins="0">
    <oddHeader>&amp;CCapital Investments and Loans</oddHeader>
    <oddFooter>Page &amp;P of &amp;N</oddFooter>
  </headerFooter>
  <legacyDrawing r:id="rId2"/>
</worksheet>
</file>

<file path=xl/worksheets/sheet14.xml><?xml version="1.0" encoding="utf-8"?>
<worksheet xmlns="http://schemas.openxmlformats.org/spreadsheetml/2006/main" xmlns:r="http://schemas.openxmlformats.org/officeDocument/2006/relationships">
  <sheetPr codeName="IncSt">
    <pageSetUpPr autoPageBreaks="0"/>
  </sheetPr>
  <dimension ref="A1:AQ36"/>
  <sheetViews>
    <sheetView showGridLines="0" showOutlineSymbols="0" workbookViewId="0">
      <pane xSplit="2" ySplit="3" topLeftCell="C4" activePane="bottomRight" state="frozenSplit"/>
      <selection activeCell="G6" sqref="G6"/>
      <selection pane="topRight" activeCell="G6" sqref="G6"/>
      <selection pane="bottomLeft" activeCell="G6" sqref="G6"/>
      <selection pane="bottomRight" activeCell="C19" sqref="C19"/>
    </sheetView>
  </sheetViews>
  <sheetFormatPr defaultColWidth="10.5703125" defaultRowHeight="15"/>
  <cols>
    <col min="1" max="1" width="1.7109375" style="4" customWidth="1"/>
    <col min="2" max="2" width="40.28515625" style="4" customWidth="1"/>
    <col min="3" max="14" width="10.7109375" style="4" customWidth="1"/>
    <col min="15" max="15" width="16.140625" style="4" customWidth="1"/>
    <col min="16" max="16" width="1.7109375" style="4" customWidth="1"/>
    <col min="17" max="28" width="10.7109375" style="4" customWidth="1"/>
    <col min="29" max="29" width="15.28515625" style="4" customWidth="1"/>
    <col min="30" max="30" width="1.7109375" style="4" customWidth="1"/>
    <col min="31" max="34" width="10.7109375" style="4" customWidth="1"/>
    <col min="35" max="35" width="15" style="4" customWidth="1"/>
    <col min="36" max="36" width="1.7109375" style="4" customWidth="1"/>
    <col min="37" max="40" width="10.7109375" style="4" customWidth="1"/>
    <col min="41" max="41" width="15.42578125" style="4" customWidth="1"/>
    <col min="42" max="42" width="1.7109375" style="4" customWidth="1"/>
    <col min="43" max="43" width="15.85546875" style="4" customWidth="1"/>
    <col min="44" max="16384" width="10.5703125" style="4"/>
  </cols>
  <sheetData>
    <row r="1" spans="1:43" ht="9.9499999999999993" customHeight="1" thickBot="1"/>
    <row r="2" spans="1:43" s="351" customFormat="1" ht="24.95" customHeight="1" thickBot="1">
      <c r="B2" s="590" t="s">
        <v>97</v>
      </c>
      <c r="C2" s="591">
        <f xml:space="preserve"> SalesProj!E2</f>
        <v>2013</v>
      </c>
      <c r="D2" s="602"/>
      <c r="E2" s="602"/>
      <c r="F2" s="602"/>
      <c r="G2" s="602"/>
      <c r="H2" s="602"/>
      <c r="I2" s="602"/>
      <c r="J2" s="602"/>
      <c r="K2" s="602"/>
      <c r="L2" s="602"/>
      <c r="M2" s="602"/>
      <c r="N2" s="602"/>
      <c r="O2" s="603"/>
      <c r="P2" s="1134"/>
      <c r="Q2" s="591">
        <f>SalesProj!S2</f>
        <v>2014</v>
      </c>
      <c r="R2" s="602"/>
      <c r="S2" s="602"/>
      <c r="T2" s="602"/>
      <c r="U2" s="602"/>
      <c r="V2" s="602"/>
      <c r="W2" s="602"/>
      <c r="X2" s="602"/>
      <c r="Y2" s="602"/>
      <c r="Z2" s="602"/>
      <c r="AA2" s="602"/>
      <c r="AB2" s="602"/>
      <c r="AC2" s="603"/>
      <c r="AE2" s="591">
        <f xml:space="preserve"> SalesProj!AG2</f>
        <v>2015</v>
      </c>
      <c r="AF2" s="602"/>
      <c r="AG2" s="602"/>
      <c r="AH2" s="602"/>
      <c r="AI2" s="603"/>
      <c r="AK2" s="591">
        <f xml:space="preserve"> SalesProj!AM2</f>
        <v>2016</v>
      </c>
      <c r="AL2" s="602"/>
      <c r="AM2" s="602"/>
      <c r="AN2" s="602"/>
      <c r="AO2" s="603"/>
      <c r="AQ2" s="593">
        <f xml:space="preserve"> SalesProj!AS2</f>
        <v>2017</v>
      </c>
    </row>
    <row r="3" spans="1:43" s="88" customFormat="1" ht="14.1" customHeight="1" thickBot="1">
      <c r="A3" s="86"/>
      <c r="B3" s="399"/>
      <c r="C3" s="87" t="str">
        <f>SalesProj!E3</f>
        <v>January</v>
      </c>
      <c r="D3" s="87" t="str">
        <f>SalesProj!F3</f>
        <v>February</v>
      </c>
      <c r="E3" s="87" t="str">
        <f>SalesProj!G3</f>
        <v>March</v>
      </c>
      <c r="F3" s="87" t="str">
        <f>SalesProj!H3</f>
        <v>April</v>
      </c>
      <c r="G3" s="87" t="str">
        <f>SalesProj!I3</f>
        <v>May</v>
      </c>
      <c r="H3" s="87" t="str">
        <f>SalesProj!J3</f>
        <v>June</v>
      </c>
      <c r="I3" s="87" t="str">
        <f>SalesProj!K3</f>
        <v>July</v>
      </c>
      <c r="J3" s="87" t="str">
        <f>SalesProj!L3</f>
        <v>August</v>
      </c>
      <c r="K3" s="87" t="str">
        <f>SalesProj!M3</f>
        <v>September</v>
      </c>
      <c r="L3" s="87" t="str">
        <f>SalesProj!N3</f>
        <v>October</v>
      </c>
      <c r="M3" s="87" t="str">
        <f>SalesProj!O3</f>
        <v>November</v>
      </c>
      <c r="N3" s="87" t="str">
        <f>SalesProj!P3</f>
        <v>December</v>
      </c>
      <c r="O3" s="261" t="s">
        <v>18</v>
      </c>
      <c r="P3" s="262"/>
      <c r="Q3" s="87" t="str">
        <f>SalesProj!S3</f>
        <v>January</v>
      </c>
      <c r="R3" s="87" t="str">
        <f>SalesProj!T3</f>
        <v>February</v>
      </c>
      <c r="S3" s="87" t="str">
        <f>SalesProj!U3</f>
        <v>March</v>
      </c>
      <c r="T3" s="87" t="str">
        <f>SalesProj!V3</f>
        <v>April</v>
      </c>
      <c r="U3" s="87" t="str">
        <f>SalesProj!W3</f>
        <v>May</v>
      </c>
      <c r="V3" s="87" t="str">
        <f>SalesProj!X3</f>
        <v>June</v>
      </c>
      <c r="W3" s="87" t="str">
        <f>SalesProj!Y3</f>
        <v>July</v>
      </c>
      <c r="X3" s="87" t="str">
        <f>SalesProj!Z3</f>
        <v>August</v>
      </c>
      <c r="Y3" s="87" t="str">
        <f>SalesProj!AA3</f>
        <v>September</v>
      </c>
      <c r="Z3" s="87" t="str">
        <f>SalesProj!AB3</f>
        <v>October</v>
      </c>
      <c r="AA3" s="87" t="str">
        <f>SalesProj!AC3</f>
        <v>November</v>
      </c>
      <c r="AB3" s="87" t="str">
        <f>SalesProj!AD3</f>
        <v>December</v>
      </c>
      <c r="AC3" s="261" t="s">
        <v>18</v>
      </c>
      <c r="AE3" s="400" t="s">
        <v>49</v>
      </c>
      <c r="AF3" s="260" t="s">
        <v>50</v>
      </c>
      <c r="AG3" s="260" t="s">
        <v>51</v>
      </c>
      <c r="AH3" s="1132" t="s">
        <v>52</v>
      </c>
      <c r="AI3" s="261" t="s">
        <v>18</v>
      </c>
      <c r="AK3" s="400" t="s">
        <v>49</v>
      </c>
      <c r="AL3" s="260" t="s">
        <v>50</v>
      </c>
      <c r="AM3" s="260" t="s">
        <v>51</v>
      </c>
      <c r="AN3" s="1132" t="s">
        <v>52</v>
      </c>
      <c r="AO3" s="261" t="s">
        <v>18</v>
      </c>
      <c r="AQ3" s="261"/>
    </row>
    <row r="4" spans="1:43" s="55" customFormat="1" ht="14.1" customHeight="1">
      <c r="A4" s="52"/>
      <c r="B4" s="525"/>
      <c r="C4" s="53"/>
      <c r="D4" s="53"/>
      <c r="E4" s="53"/>
      <c r="F4" s="53"/>
      <c r="G4" s="53"/>
      <c r="H4" s="53"/>
      <c r="I4" s="53"/>
      <c r="J4" s="53"/>
      <c r="K4" s="53"/>
      <c r="L4" s="53"/>
      <c r="M4" s="53"/>
      <c r="N4" s="54"/>
      <c r="O4" s="57"/>
      <c r="P4" s="100"/>
      <c r="Q4" s="53"/>
      <c r="R4" s="53"/>
      <c r="S4" s="53"/>
      <c r="T4" s="53"/>
      <c r="U4" s="53"/>
      <c r="V4" s="53"/>
      <c r="W4" s="53"/>
      <c r="X4" s="53"/>
      <c r="Y4" s="53"/>
      <c r="Z4" s="53"/>
      <c r="AA4" s="53"/>
      <c r="AB4" s="54"/>
      <c r="AC4" s="57"/>
      <c r="AE4" s="56"/>
      <c r="AF4" s="53"/>
      <c r="AG4" s="53"/>
      <c r="AH4" s="54"/>
      <c r="AI4" s="57"/>
      <c r="AK4" s="56"/>
      <c r="AL4" s="53"/>
      <c r="AM4" s="53"/>
      <c r="AN4" s="54"/>
      <c r="AO4" s="57"/>
      <c r="AQ4" s="58"/>
    </row>
    <row r="5" spans="1:43" s="55" customFormat="1" ht="14.1" customHeight="1">
      <c r="B5" s="60" t="s">
        <v>90</v>
      </c>
      <c r="C5" s="53"/>
      <c r="D5" s="53"/>
      <c r="E5" s="53"/>
      <c r="F5" s="53"/>
      <c r="G5" s="53"/>
      <c r="H5" s="53"/>
      <c r="I5" s="53"/>
      <c r="J5" s="53"/>
      <c r="K5" s="53"/>
      <c r="L5" s="53"/>
      <c r="M5" s="53"/>
      <c r="N5" s="54"/>
      <c r="O5" s="58"/>
      <c r="P5" s="100"/>
      <c r="Q5" s="53"/>
      <c r="R5" s="53"/>
      <c r="S5" s="53"/>
      <c r="T5" s="53"/>
      <c r="U5" s="53"/>
      <c r="V5" s="53"/>
      <c r="W5" s="53"/>
      <c r="X5" s="53"/>
      <c r="Y5" s="53"/>
      <c r="Z5" s="53"/>
      <c r="AA5" s="53"/>
      <c r="AB5" s="54"/>
      <c r="AC5" s="58"/>
      <c r="AE5" s="56"/>
      <c r="AF5" s="53"/>
      <c r="AG5" s="53"/>
      <c r="AH5" s="54"/>
      <c r="AI5" s="58"/>
      <c r="AK5" s="56"/>
      <c r="AL5" s="53"/>
      <c r="AM5" s="53"/>
      <c r="AN5" s="54"/>
      <c r="AO5" s="58"/>
      <c r="AQ5" s="58"/>
    </row>
    <row r="6" spans="1:43" s="55" customFormat="1" ht="14.1" customHeight="1">
      <c r="B6" s="526" t="s">
        <v>91</v>
      </c>
      <c r="C6" s="159">
        <f>SalesProj!E107</f>
        <v>0</v>
      </c>
      <c r="D6" s="159">
        <f>SalesProj!F107</f>
        <v>0</v>
      </c>
      <c r="E6" s="159">
        <f>SalesProj!G107</f>
        <v>0</v>
      </c>
      <c r="F6" s="159">
        <f>SalesProj!H107</f>
        <v>0</v>
      </c>
      <c r="G6" s="159">
        <f>SalesProj!I107</f>
        <v>0</v>
      </c>
      <c r="H6" s="159">
        <f>SalesProj!J107</f>
        <v>0</v>
      </c>
      <c r="I6" s="159">
        <f>SalesProj!K107</f>
        <v>0</v>
      </c>
      <c r="J6" s="159">
        <f>SalesProj!L107</f>
        <v>0</v>
      </c>
      <c r="K6" s="159">
        <f>SalesProj!M107</f>
        <v>0</v>
      </c>
      <c r="L6" s="159">
        <f>SalesProj!N107</f>
        <v>0</v>
      </c>
      <c r="M6" s="159">
        <f>SalesProj!O107</f>
        <v>0</v>
      </c>
      <c r="N6" s="159">
        <f>SalesProj!P107</f>
        <v>0</v>
      </c>
      <c r="O6" s="160">
        <f>SUM(C6:N6)</f>
        <v>0</v>
      </c>
      <c r="P6" s="161"/>
      <c r="Q6" s="159">
        <f>SalesProj!S107</f>
        <v>0</v>
      </c>
      <c r="R6" s="1118">
        <f>SalesProj!T107</f>
        <v>0</v>
      </c>
      <c r="S6" s="159">
        <f>SalesProj!U107</f>
        <v>0</v>
      </c>
      <c r="T6" s="159">
        <f>SalesProj!V107</f>
        <v>0</v>
      </c>
      <c r="U6" s="159">
        <f>SalesProj!W107</f>
        <v>0</v>
      </c>
      <c r="V6" s="159">
        <f>SalesProj!X107</f>
        <v>0</v>
      </c>
      <c r="W6" s="159">
        <f>SalesProj!Y107</f>
        <v>0</v>
      </c>
      <c r="X6" s="159">
        <f>SalesProj!Z107</f>
        <v>0</v>
      </c>
      <c r="Y6" s="159">
        <f>SalesProj!AA107</f>
        <v>0</v>
      </c>
      <c r="Z6" s="159">
        <f>SalesProj!AB107</f>
        <v>0</v>
      </c>
      <c r="AA6" s="159">
        <f>SalesProj!AC107</f>
        <v>0</v>
      </c>
      <c r="AB6" s="159">
        <f>SalesProj!AD107</f>
        <v>0</v>
      </c>
      <c r="AC6" s="160">
        <f>SUM(Q6:AB6)</f>
        <v>0</v>
      </c>
      <c r="AD6" s="162"/>
      <c r="AE6" s="163">
        <f>SalesProj!AG107</f>
        <v>0</v>
      </c>
      <c r="AF6" s="159">
        <f>SalesProj!AH107</f>
        <v>0</v>
      </c>
      <c r="AG6" s="159">
        <f>SalesProj!AI107</f>
        <v>0</v>
      </c>
      <c r="AH6" s="159">
        <f>SalesProj!AJ107</f>
        <v>0</v>
      </c>
      <c r="AI6" s="160">
        <f>SUM(AE6:AH6)</f>
        <v>0</v>
      </c>
      <c r="AJ6" s="162"/>
      <c r="AK6" s="163">
        <f>SalesProj!AM107</f>
        <v>0</v>
      </c>
      <c r="AL6" s="159">
        <f>SalesProj!AN107</f>
        <v>0</v>
      </c>
      <c r="AM6" s="159">
        <f>SalesProj!AO107</f>
        <v>0</v>
      </c>
      <c r="AN6" s="159">
        <f>SalesProj!AP107</f>
        <v>0</v>
      </c>
      <c r="AO6" s="160">
        <f>SUM(AK6:AN6)</f>
        <v>0</v>
      </c>
      <c r="AP6" s="162"/>
      <c r="AQ6" s="164">
        <f>SalesProj!AS107</f>
        <v>0</v>
      </c>
    </row>
    <row r="7" spans="1:43" s="55" customFormat="1" ht="14.1" customHeight="1">
      <c r="B7" s="527" t="s">
        <v>78</v>
      </c>
      <c r="C7" s="159">
        <f>SalesProj!E108</f>
        <v>0</v>
      </c>
      <c r="D7" s="159">
        <f>SalesProj!F108</f>
        <v>0</v>
      </c>
      <c r="E7" s="159">
        <f>SalesProj!G108</f>
        <v>0</v>
      </c>
      <c r="F7" s="159">
        <f>SalesProj!H108</f>
        <v>0</v>
      </c>
      <c r="G7" s="159">
        <f>SalesProj!I108</f>
        <v>0</v>
      </c>
      <c r="H7" s="159">
        <f>SalesProj!J108</f>
        <v>0</v>
      </c>
      <c r="I7" s="159">
        <f>SalesProj!K108</f>
        <v>0</v>
      </c>
      <c r="J7" s="159">
        <f>SalesProj!L108</f>
        <v>0</v>
      </c>
      <c r="K7" s="159">
        <f>SalesProj!M108</f>
        <v>0</v>
      </c>
      <c r="L7" s="159">
        <f>SalesProj!N108</f>
        <v>0</v>
      </c>
      <c r="M7" s="159">
        <f>SalesProj!O108</f>
        <v>0</v>
      </c>
      <c r="N7" s="159">
        <f>SalesProj!P108</f>
        <v>0</v>
      </c>
      <c r="O7" s="164">
        <f>SUM(C7:N7)</f>
        <v>0</v>
      </c>
      <c r="P7" s="165"/>
      <c r="Q7" s="159">
        <f>SalesProj!S108</f>
        <v>0</v>
      </c>
      <c r="R7" s="1118">
        <f>SalesProj!T108</f>
        <v>0</v>
      </c>
      <c r="S7" s="159">
        <f>SalesProj!U108</f>
        <v>0</v>
      </c>
      <c r="T7" s="159">
        <f>SalesProj!V108</f>
        <v>0</v>
      </c>
      <c r="U7" s="159">
        <f>SalesProj!W108</f>
        <v>0</v>
      </c>
      <c r="V7" s="159">
        <f>SalesProj!X108</f>
        <v>0</v>
      </c>
      <c r="W7" s="159">
        <f>SalesProj!Y108</f>
        <v>0</v>
      </c>
      <c r="X7" s="159">
        <f>SalesProj!Z108</f>
        <v>0</v>
      </c>
      <c r="Y7" s="159">
        <f>SalesProj!AA108</f>
        <v>0</v>
      </c>
      <c r="Z7" s="159">
        <f>SalesProj!AB108</f>
        <v>0</v>
      </c>
      <c r="AA7" s="159">
        <f>SalesProj!AC108</f>
        <v>0</v>
      </c>
      <c r="AB7" s="159">
        <f>SalesProj!AD108</f>
        <v>0</v>
      </c>
      <c r="AC7" s="160">
        <f>SUM(Q7:AB7)</f>
        <v>0</v>
      </c>
      <c r="AD7" s="162"/>
      <c r="AE7" s="163">
        <f>SalesProj!AG108</f>
        <v>0</v>
      </c>
      <c r="AF7" s="205">
        <f>SalesProj!AH108</f>
        <v>0</v>
      </c>
      <c r="AG7" s="205">
        <f>SalesProj!AI108</f>
        <v>0</v>
      </c>
      <c r="AH7" s="159">
        <f>SalesProj!AJ108</f>
        <v>0</v>
      </c>
      <c r="AI7" s="160">
        <f>SUM(AE7:AH7)</f>
        <v>0</v>
      </c>
      <c r="AJ7" s="162"/>
      <c r="AK7" s="163">
        <f>SalesProj!AM108</f>
        <v>0</v>
      </c>
      <c r="AL7" s="205">
        <f>SalesProj!AN108</f>
        <v>0</v>
      </c>
      <c r="AM7" s="205">
        <f>SalesProj!AO108</f>
        <v>0</v>
      </c>
      <c r="AN7" s="159">
        <f>SalesProj!AP108</f>
        <v>0</v>
      </c>
      <c r="AO7" s="160">
        <f>SUM(AK7:AN7)</f>
        <v>0</v>
      </c>
      <c r="AP7" s="162"/>
      <c r="AQ7" s="164">
        <f>SalesProj!AS108</f>
        <v>0</v>
      </c>
    </row>
    <row r="8" spans="1:43" s="55" customFormat="1" ht="14.1" customHeight="1">
      <c r="B8" s="527" t="s">
        <v>92</v>
      </c>
      <c r="C8" s="159">
        <f>SalesProj!E109</f>
        <v>0</v>
      </c>
      <c r="D8" s="159">
        <f>SalesProj!F109</f>
        <v>0</v>
      </c>
      <c r="E8" s="159">
        <f>SalesProj!G109</f>
        <v>0</v>
      </c>
      <c r="F8" s="159">
        <f>SalesProj!H109</f>
        <v>0</v>
      </c>
      <c r="G8" s="159">
        <f>SalesProj!I109</f>
        <v>0</v>
      </c>
      <c r="H8" s="159">
        <f>SalesProj!J109</f>
        <v>0</v>
      </c>
      <c r="I8" s="159">
        <f>SalesProj!K109</f>
        <v>0</v>
      </c>
      <c r="J8" s="159">
        <f>SalesProj!L109</f>
        <v>0</v>
      </c>
      <c r="K8" s="159">
        <f>SalesProj!M109</f>
        <v>0</v>
      </c>
      <c r="L8" s="159">
        <f>SalesProj!N109</f>
        <v>0</v>
      </c>
      <c r="M8" s="159">
        <f>SalesProj!O109</f>
        <v>0</v>
      </c>
      <c r="N8" s="159">
        <f>SalesProj!P109</f>
        <v>0</v>
      </c>
      <c r="O8" s="160">
        <f>SUM(C8:N8)</f>
        <v>0</v>
      </c>
      <c r="P8" s="161"/>
      <c r="Q8" s="159">
        <f>SalesProj!S109</f>
        <v>0</v>
      </c>
      <c r="R8" s="1118">
        <f>SalesProj!T109</f>
        <v>0</v>
      </c>
      <c r="S8" s="159">
        <f>SalesProj!U109</f>
        <v>0</v>
      </c>
      <c r="T8" s="159">
        <f>SalesProj!V109</f>
        <v>0</v>
      </c>
      <c r="U8" s="159">
        <f>SalesProj!W109</f>
        <v>0</v>
      </c>
      <c r="V8" s="159">
        <f>SalesProj!X109</f>
        <v>0</v>
      </c>
      <c r="W8" s="159">
        <f>SalesProj!Y109</f>
        <v>0</v>
      </c>
      <c r="X8" s="159">
        <f>SalesProj!Z109</f>
        <v>0</v>
      </c>
      <c r="Y8" s="159">
        <f>SalesProj!AA109</f>
        <v>0</v>
      </c>
      <c r="Z8" s="159">
        <f>SalesProj!AB109</f>
        <v>0</v>
      </c>
      <c r="AA8" s="159">
        <f>SalesProj!AC109</f>
        <v>0</v>
      </c>
      <c r="AB8" s="159">
        <f>SalesProj!AD109</f>
        <v>0</v>
      </c>
      <c r="AC8" s="160">
        <f>SUM(Q8:AB8)</f>
        <v>0</v>
      </c>
      <c r="AD8" s="162"/>
      <c r="AE8" s="163">
        <f>SalesProj!AG109</f>
        <v>0</v>
      </c>
      <c r="AF8" s="205">
        <f>SalesProj!AH109</f>
        <v>0</v>
      </c>
      <c r="AG8" s="205">
        <f>SalesProj!AI109</f>
        <v>0</v>
      </c>
      <c r="AH8" s="159">
        <f>SalesProj!AJ109</f>
        <v>0</v>
      </c>
      <c r="AI8" s="160">
        <f>SUM(AE8:AH8)</f>
        <v>0</v>
      </c>
      <c r="AJ8" s="162"/>
      <c r="AK8" s="163">
        <f>SalesProj!AM109</f>
        <v>0</v>
      </c>
      <c r="AL8" s="205">
        <f>SalesProj!AN109</f>
        <v>0</v>
      </c>
      <c r="AM8" s="205">
        <f>SalesProj!AO109</f>
        <v>0</v>
      </c>
      <c r="AN8" s="159">
        <f>SalesProj!AP109</f>
        <v>0</v>
      </c>
      <c r="AO8" s="160">
        <f>SUM(AK8:AN8)</f>
        <v>0</v>
      </c>
      <c r="AP8" s="162"/>
      <c r="AQ8" s="164">
        <f>SalesProj!AS109</f>
        <v>0</v>
      </c>
    </row>
    <row r="9" spans="1:43" s="55" customFormat="1" ht="14.1" customHeight="1" thickBot="1">
      <c r="A9" s="59"/>
      <c r="B9" s="60" t="s">
        <v>29</v>
      </c>
      <c r="C9" s="169">
        <f t="shared" ref="C9:N9" si="0">SUM(C6-C7-C8)</f>
        <v>0</v>
      </c>
      <c r="D9" s="166">
        <f t="shared" si="0"/>
        <v>0</v>
      </c>
      <c r="E9" s="166">
        <f t="shared" si="0"/>
        <v>0</v>
      </c>
      <c r="F9" s="166">
        <f t="shared" si="0"/>
        <v>0</v>
      </c>
      <c r="G9" s="166">
        <f t="shared" si="0"/>
        <v>0</v>
      </c>
      <c r="H9" s="166">
        <f t="shared" si="0"/>
        <v>0</v>
      </c>
      <c r="I9" s="166">
        <f t="shared" si="0"/>
        <v>0</v>
      </c>
      <c r="J9" s="166">
        <f t="shared" si="0"/>
        <v>0</v>
      </c>
      <c r="K9" s="166">
        <f t="shared" si="0"/>
        <v>0</v>
      </c>
      <c r="L9" s="166">
        <f t="shared" si="0"/>
        <v>0</v>
      </c>
      <c r="M9" s="166">
        <f t="shared" si="0"/>
        <v>0</v>
      </c>
      <c r="N9" s="167">
        <f t="shared" si="0"/>
        <v>0</v>
      </c>
      <c r="O9" s="168">
        <f>SUM(O6-O7-O8)</f>
        <v>0</v>
      </c>
      <c r="P9" s="161"/>
      <c r="Q9" s="169">
        <f t="shared" ref="Q9:AC9" si="1">SUM(Q6-Q7-Q8)</f>
        <v>0</v>
      </c>
      <c r="R9" s="1119">
        <f t="shared" si="1"/>
        <v>0</v>
      </c>
      <c r="S9" s="166">
        <f t="shared" si="1"/>
        <v>0</v>
      </c>
      <c r="T9" s="166">
        <f t="shared" si="1"/>
        <v>0</v>
      </c>
      <c r="U9" s="166">
        <f t="shared" si="1"/>
        <v>0</v>
      </c>
      <c r="V9" s="166">
        <f t="shared" si="1"/>
        <v>0</v>
      </c>
      <c r="W9" s="166">
        <f t="shared" si="1"/>
        <v>0</v>
      </c>
      <c r="X9" s="166">
        <f t="shared" si="1"/>
        <v>0</v>
      </c>
      <c r="Y9" s="166">
        <f t="shared" si="1"/>
        <v>0</v>
      </c>
      <c r="Z9" s="166">
        <f t="shared" si="1"/>
        <v>0</v>
      </c>
      <c r="AA9" s="166">
        <f t="shared" si="1"/>
        <v>0</v>
      </c>
      <c r="AB9" s="167">
        <f t="shared" si="1"/>
        <v>0</v>
      </c>
      <c r="AC9" s="168">
        <f t="shared" si="1"/>
        <v>0</v>
      </c>
      <c r="AD9" s="162"/>
      <c r="AE9" s="170">
        <f>SUM(AE6-AE7-AE8)</f>
        <v>0</v>
      </c>
      <c r="AF9" s="166">
        <f>SUM(AF6-AF7-AF8)</f>
        <v>0</v>
      </c>
      <c r="AG9" s="166">
        <f>SUM(AG6-AG7-AG8)</f>
        <v>0</v>
      </c>
      <c r="AH9" s="171">
        <f>SUM(AH6-AH7-AH8)</f>
        <v>0</v>
      </c>
      <c r="AI9" s="168">
        <f>SUM(AI6-AI7-AI8)</f>
        <v>0</v>
      </c>
      <c r="AJ9" s="162"/>
      <c r="AK9" s="170">
        <f>SUM(AK6-AK7-AK8)</f>
        <v>0</v>
      </c>
      <c r="AL9" s="166">
        <f>SUM(AL6-AL7-AL8)</f>
        <v>0</v>
      </c>
      <c r="AM9" s="166">
        <f>SUM(AM6-AM7-AM8)</f>
        <v>0</v>
      </c>
      <c r="AN9" s="171">
        <f>SUM(AN6-AN7-AN8)</f>
        <v>0</v>
      </c>
      <c r="AO9" s="168">
        <f>SUM(AO6-AO7-AO8)</f>
        <v>0</v>
      </c>
      <c r="AP9" s="162"/>
      <c r="AQ9" s="172">
        <f>SUM(AQ6-AQ7-AQ8)</f>
        <v>0</v>
      </c>
    </row>
    <row r="10" spans="1:43" s="55" customFormat="1" ht="14.1" customHeight="1">
      <c r="A10" s="59"/>
      <c r="B10" s="61" t="s">
        <v>93</v>
      </c>
      <c r="C10" s="175">
        <f>SalesProj!E111</f>
        <v>0</v>
      </c>
      <c r="D10" s="173">
        <f>SalesProj!F111</f>
        <v>0</v>
      </c>
      <c r="E10" s="173">
        <f>SalesProj!G111</f>
        <v>0</v>
      </c>
      <c r="F10" s="173">
        <f>SalesProj!H111</f>
        <v>0</v>
      </c>
      <c r="G10" s="173">
        <f>SalesProj!I111</f>
        <v>0</v>
      </c>
      <c r="H10" s="173">
        <f>SalesProj!J111</f>
        <v>0</v>
      </c>
      <c r="I10" s="173">
        <f>SalesProj!K111</f>
        <v>0</v>
      </c>
      <c r="J10" s="173">
        <f>SalesProj!L111</f>
        <v>0</v>
      </c>
      <c r="K10" s="173">
        <f>SalesProj!M111</f>
        <v>0</v>
      </c>
      <c r="L10" s="173">
        <f>SalesProj!N111</f>
        <v>0</v>
      </c>
      <c r="M10" s="173">
        <f>SalesProj!O111</f>
        <v>0</v>
      </c>
      <c r="N10" s="173">
        <f>SalesProj!P111</f>
        <v>0</v>
      </c>
      <c r="O10" s="174">
        <f>SUM(C10:N10)</f>
        <v>0</v>
      </c>
      <c r="P10" s="161"/>
      <c r="Q10" s="175">
        <f>SalesProj!S111</f>
        <v>0</v>
      </c>
      <c r="R10" s="1120">
        <f>SalesProj!T111</f>
        <v>0</v>
      </c>
      <c r="S10" s="175">
        <f>SalesProj!U111</f>
        <v>0</v>
      </c>
      <c r="T10" s="175">
        <f>SalesProj!V111</f>
        <v>0</v>
      </c>
      <c r="U10" s="175">
        <f>SalesProj!W111</f>
        <v>0</v>
      </c>
      <c r="V10" s="175">
        <f>SalesProj!X111</f>
        <v>0</v>
      </c>
      <c r="W10" s="175">
        <f>SalesProj!Y111</f>
        <v>0</v>
      </c>
      <c r="X10" s="175">
        <f>SalesProj!Z111</f>
        <v>0</v>
      </c>
      <c r="Y10" s="175">
        <f>SalesProj!AA111</f>
        <v>0</v>
      </c>
      <c r="Z10" s="175">
        <f>SalesProj!AB111</f>
        <v>0</v>
      </c>
      <c r="AA10" s="175">
        <f>SalesProj!AC111</f>
        <v>0</v>
      </c>
      <c r="AB10" s="175">
        <f>SalesProj!AD111</f>
        <v>0</v>
      </c>
      <c r="AC10" s="174">
        <f>SUM(Q10:AB10)</f>
        <v>0</v>
      </c>
      <c r="AD10" s="162"/>
      <c r="AE10" s="176">
        <f>SalesProj!AG111</f>
        <v>0</v>
      </c>
      <c r="AF10" s="173">
        <f>SalesProj!AH111</f>
        <v>0</v>
      </c>
      <c r="AG10" s="173">
        <f>SalesProj!AI111</f>
        <v>0</v>
      </c>
      <c r="AH10" s="175">
        <f>SalesProj!AJ111</f>
        <v>0</v>
      </c>
      <c r="AI10" s="174">
        <f>SUM(AE10:AH10)</f>
        <v>0</v>
      </c>
      <c r="AJ10" s="162"/>
      <c r="AK10" s="176">
        <f>SalesProj!AM111</f>
        <v>0</v>
      </c>
      <c r="AL10" s="173">
        <f>SalesProj!AN111</f>
        <v>0</v>
      </c>
      <c r="AM10" s="173">
        <f>SalesProj!AO111</f>
        <v>0</v>
      </c>
      <c r="AN10" s="175">
        <f>SalesProj!AP111</f>
        <v>0</v>
      </c>
      <c r="AO10" s="174">
        <f>SUM(AK10:AN10)</f>
        <v>0</v>
      </c>
      <c r="AP10" s="162"/>
      <c r="AQ10" s="177">
        <f>SalesProj!AS111</f>
        <v>0</v>
      </c>
    </row>
    <row r="11" spans="1:43" s="55" customFormat="1" ht="14.1" customHeight="1" thickBot="1">
      <c r="A11" s="59"/>
      <c r="B11" s="528" t="s">
        <v>30</v>
      </c>
      <c r="C11" s="178">
        <f t="shared" ref="C11:O11" si="2">SUM(C9-C10)</f>
        <v>0</v>
      </c>
      <c r="D11" s="178">
        <f t="shared" si="2"/>
        <v>0</v>
      </c>
      <c r="E11" s="178">
        <f t="shared" si="2"/>
        <v>0</v>
      </c>
      <c r="F11" s="178">
        <f t="shared" si="2"/>
        <v>0</v>
      </c>
      <c r="G11" s="178">
        <f t="shared" si="2"/>
        <v>0</v>
      </c>
      <c r="H11" s="178">
        <f t="shared" si="2"/>
        <v>0</v>
      </c>
      <c r="I11" s="178">
        <f t="shared" si="2"/>
        <v>0</v>
      </c>
      <c r="J11" s="178">
        <f t="shared" si="2"/>
        <v>0</v>
      </c>
      <c r="K11" s="178">
        <f t="shared" si="2"/>
        <v>0</v>
      </c>
      <c r="L11" s="178">
        <f t="shared" si="2"/>
        <v>0</v>
      </c>
      <c r="M11" s="178">
        <f t="shared" si="2"/>
        <v>0</v>
      </c>
      <c r="N11" s="179">
        <f t="shared" si="2"/>
        <v>0</v>
      </c>
      <c r="O11" s="180">
        <f t="shared" si="2"/>
        <v>0</v>
      </c>
      <c r="P11" s="161"/>
      <c r="Q11" s="178">
        <f t="shared" ref="Q11:AC11" si="3">SUM(Q9-Q10)</f>
        <v>0</v>
      </c>
      <c r="R11" s="1121">
        <f t="shared" si="3"/>
        <v>0</v>
      </c>
      <c r="S11" s="178">
        <f t="shared" si="3"/>
        <v>0</v>
      </c>
      <c r="T11" s="178">
        <f>SUM(T9-T10)</f>
        <v>0</v>
      </c>
      <c r="U11" s="178">
        <f t="shared" si="3"/>
        <v>0</v>
      </c>
      <c r="V11" s="178">
        <f t="shared" si="3"/>
        <v>0</v>
      </c>
      <c r="W11" s="178">
        <f t="shared" si="3"/>
        <v>0</v>
      </c>
      <c r="X11" s="178">
        <f t="shared" si="3"/>
        <v>0</v>
      </c>
      <c r="Y11" s="178">
        <f t="shared" si="3"/>
        <v>0</v>
      </c>
      <c r="Z11" s="178">
        <f t="shared" si="3"/>
        <v>0</v>
      </c>
      <c r="AA11" s="178">
        <f t="shared" si="3"/>
        <v>0</v>
      </c>
      <c r="AB11" s="179">
        <f t="shared" si="3"/>
        <v>0</v>
      </c>
      <c r="AC11" s="180">
        <f t="shared" si="3"/>
        <v>0</v>
      </c>
      <c r="AD11" s="162"/>
      <c r="AE11" s="181">
        <f>SUM(AE9-AE10)</f>
        <v>0</v>
      </c>
      <c r="AF11" s="178">
        <f>SUM(AF9-AF10)</f>
        <v>0</v>
      </c>
      <c r="AG11" s="178">
        <f>SUM(AG9-AG10)</f>
        <v>0</v>
      </c>
      <c r="AH11" s="179">
        <f>SUM(AH9-AH10)</f>
        <v>0</v>
      </c>
      <c r="AI11" s="180">
        <f>SUM(AI9-AI10)</f>
        <v>0</v>
      </c>
      <c r="AJ11" s="162"/>
      <c r="AK11" s="181">
        <f>SUM(AK9-AK10)</f>
        <v>0</v>
      </c>
      <c r="AL11" s="178">
        <f>SUM(AL9-AL10)</f>
        <v>0</v>
      </c>
      <c r="AM11" s="178">
        <f>SUM(AM9-AM10)</f>
        <v>0</v>
      </c>
      <c r="AN11" s="179">
        <f>SUM(AN9-AN10)</f>
        <v>0</v>
      </c>
      <c r="AO11" s="180">
        <f>SUM(AO9-AO10)</f>
        <v>0</v>
      </c>
      <c r="AP11" s="162"/>
      <c r="AQ11" s="180">
        <f>SUM(AQ9-AQ10)</f>
        <v>0</v>
      </c>
    </row>
    <row r="12" spans="1:43" s="55" customFormat="1" ht="14.1" customHeight="1">
      <c r="B12" s="60"/>
      <c r="C12" s="169"/>
      <c r="D12" s="169"/>
      <c r="E12" s="169"/>
      <c r="F12" s="169"/>
      <c r="G12" s="169"/>
      <c r="H12" s="169"/>
      <c r="I12" s="169"/>
      <c r="J12" s="169"/>
      <c r="K12" s="169"/>
      <c r="L12" s="169"/>
      <c r="M12" s="169"/>
      <c r="N12" s="182"/>
      <c r="O12" s="172"/>
      <c r="P12" s="161"/>
      <c r="Q12" s="169"/>
      <c r="R12" s="169"/>
      <c r="S12" s="169"/>
      <c r="T12" s="169"/>
      <c r="U12" s="169"/>
      <c r="V12" s="169"/>
      <c r="W12" s="169"/>
      <c r="X12" s="169"/>
      <c r="Y12" s="169"/>
      <c r="Z12" s="169"/>
      <c r="AA12" s="169"/>
      <c r="AB12" s="182"/>
      <c r="AC12" s="172"/>
      <c r="AD12" s="162"/>
      <c r="AE12" s="170"/>
      <c r="AF12" s="169"/>
      <c r="AG12" s="169"/>
      <c r="AH12" s="182"/>
      <c r="AI12" s="172"/>
      <c r="AJ12" s="162"/>
      <c r="AK12" s="170"/>
      <c r="AL12" s="169"/>
      <c r="AM12" s="169"/>
      <c r="AN12" s="182"/>
      <c r="AO12" s="172"/>
      <c r="AP12" s="162"/>
      <c r="AQ12" s="172"/>
    </row>
    <row r="13" spans="1:43" s="55" customFormat="1" ht="14.1" customHeight="1">
      <c r="B13" s="529" t="s">
        <v>48</v>
      </c>
      <c r="C13" s="183"/>
      <c r="D13" s="183"/>
      <c r="E13" s="183"/>
      <c r="F13" s="183"/>
      <c r="G13" s="183"/>
      <c r="H13" s="183"/>
      <c r="I13" s="183"/>
      <c r="J13" s="183"/>
      <c r="K13" s="183"/>
      <c r="L13" s="183"/>
      <c r="M13" s="183"/>
      <c r="N13" s="184"/>
      <c r="O13" s="185"/>
      <c r="P13" s="161"/>
      <c r="Q13" s="183"/>
      <c r="R13" s="183"/>
      <c r="S13" s="183"/>
      <c r="T13" s="183"/>
      <c r="U13" s="183"/>
      <c r="V13" s="183"/>
      <c r="W13" s="183"/>
      <c r="X13" s="183"/>
      <c r="Y13" s="183"/>
      <c r="Z13" s="183"/>
      <c r="AA13" s="183"/>
      <c r="AB13" s="184"/>
      <c r="AC13" s="185"/>
      <c r="AD13" s="162"/>
      <c r="AE13" s="186"/>
      <c r="AF13" s="183"/>
      <c r="AG13" s="183"/>
      <c r="AH13" s="184"/>
      <c r="AI13" s="185"/>
      <c r="AJ13" s="162"/>
      <c r="AK13" s="186"/>
      <c r="AL13" s="183"/>
      <c r="AM13" s="183"/>
      <c r="AN13" s="184"/>
      <c r="AO13" s="185"/>
      <c r="AP13" s="162"/>
      <c r="AQ13" s="185"/>
    </row>
    <row r="14" spans="1:43" s="47" customFormat="1" ht="14.1" customHeight="1">
      <c r="B14" s="527" t="s">
        <v>31</v>
      </c>
      <c r="C14" s="114">
        <f>StaffBudj!C53</f>
        <v>0</v>
      </c>
      <c r="D14" s="114">
        <f>StaffBudj!D53</f>
        <v>0</v>
      </c>
      <c r="E14" s="114">
        <f>StaffBudj!E53</f>
        <v>0</v>
      </c>
      <c r="F14" s="114">
        <f>StaffBudj!F53</f>
        <v>0</v>
      </c>
      <c r="G14" s="114">
        <f>StaffBudj!G53</f>
        <v>0</v>
      </c>
      <c r="H14" s="114">
        <f>StaffBudj!H53</f>
        <v>0</v>
      </c>
      <c r="I14" s="114">
        <f>StaffBudj!I53</f>
        <v>0</v>
      </c>
      <c r="J14" s="114">
        <f>StaffBudj!J53</f>
        <v>0</v>
      </c>
      <c r="K14" s="114">
        <f>StaffBudj!K53</f>
        <v>0</v>
      </c>
      <c r="L14" s="114">
        <f>StaffBudj!L53</f>
        <v>0</v>
      </c>
      <c r="M14" s="114">
        <f>StaffBudj!M53</f>
        <v>0</v>
      </c>
      <c r="N14" s="114">
        <f>StaffBudj!N53</f>
        <v>0</v>
      </c>
      <c r="O14" s="143">
        <f t="shared" ref="O14:O32" si="4">SUM(C14:N14)</f>
        <v>0</v>
      </c>
      <c r="P14" s="187"/>
      <c r="Q14" s="114">
        <f>StaffBudj!Q53</f>
        <v>0</v>
      </c>
      <c r="R14" s="114">
        <f>StaffBudj!R53</f>
        <v>0</v>
      </c>
      <c r="S14" s="114">
        <f>StaffBudj!S53</f>
        <v>0</v>
      </c>
      <c r="T14" s="114">
        <f>StaffBudj!T53</f>
        <v>0</v>
      </c>
      <c r="U14" s="114">
        <f>StaffBudj!U53</f>
        <v>0</v>
      </c>
      <c r="V14" s="114">
        <f>StaffBudj!V53</f>
        <v>0</v>
      </c>
      <c r="W14" s="114">
        <f>StaffBudj!W53</f>
        <v>0</v>
      </c>
      <c r="X14" s="114">
        <f>StaffBudj!X53</f>
        <v>0</v>
      </c>
      <c r="Y14" s="114">
        <f>StaffBudj!Y53</f>
        <v>0</v>
      </c>
      <c r="Z14" s="114">
        <f>StaffBudj!Z53</f>
        <v>0</v>
      </c>
      <c r="AA14" s="114">
        <f>StaffBudj!AA53</f>
        <v>0</v>
      </c>
      <c r="AB14" s="114">
        <f>StaffBudj!AB53</f>
        <v>0</v>
      </c>
      <c r="AC14" s="143">
        <f>SUM(Q14:AB14)</f>
        <v>0</v>
      </c>
      <c r="AD14" s="145"/>
      <c r="AE14" s="188">
        <f>StaffBudj!AE53</f>
        <v>0</v>
      </c>
      <c r="AF14" s="117">
        <f>StaffBudj!AF53</f>
        <v>0</v>
      </c>
      <c r="AG14" s="114">
        <f>StaffBudj!AG53</f>
        <v>0</v>
      </c>
      <c r="AH14" s="114">
        <f>StaffBudj!AH53</f>
        <v>0</v>
      </c>
      <c r="AI14" s="146">
        <f t="shared" ref="AI14:AI32" si="5">SUM(AE14:AH14)</f>
        <v>0</v>
      </c>
      <c r="AJ14" s="145"/>
      <c r="AK14" s="139">
        <f>StaffBudj!AK53</f>
        <v>0</v>
      </c>
      <c r="AL14" s="114">
        <f>StaffBudj!AL53</f>
        <v>0</v>
      </c>
      <c r="AM14" s="114">
        <f>StaffBudj!AM53</f>
        <v>0</v>
      </c>
      <c r="AN14" s="138">
        <f>StaffBudj!AN53</f>
        <v>0</v>
      </c>
      <c r="AO14" s="146">
        <f t="shared" ref="AO14:AO32" si="6">SUM(AK14:AN14)</f>
        <v>0</v>
      </c>
      <c r="AP14" s="145"/>
      <c r="AQ14" s="115">
        <f>StaffBudj!AQ53</f>
        <v>0</v>
      </c>
    </row>
    <row r="15" spans="1:43" s="47" customFormat="1" ht="14.1" customHeight="1">
      <c r="B15" s="530" t="s">
        <v>32</v>
      </c>
      <c r="C15" s="126">
        <f>StaffBudj!C54</f>
        <v>0</v>
      </c>
      <c r="D15" s="126">
        <f>StaffBudj!D54</f>
        <v>0</v>
      </c>
      <c r="E15" s="126">
        <f>StaffBudj!E54</f>
        <v>0</v>
      </c>
      <c r="F15" s="126">
        <f>StaffBudj!F54</f>
        <v>0</v>
      </c>
      <c r="G15" s="126">
        <f>StaffBudj!G54</f>
        <v>0</v>
      </c>
      <c r="H15" s="126">
        <f>StaffBudj!H54</f>
        <v>0</v>
      </c>
      <c r="I15" s="126">
        <f>StaffBudj!I54</f>
        <v>0</v>
      </c>
      <c r="J15" s="126">
        <f>StaffBudj!J54</f>
        <v>0</v>
      </c>
      <c r="K15" s="126">
        <f>StaffBudj!K54</f>
        <v>0</v>
      </c>
      <c r="L15" s="126">
        <f>StaffBudj!L54</f>
        <v>0</v>
      </c>
      <c r="M15" s="126">
        <f>StaffBudj!M54</f>
        <v>0</v>
      </c>
      <c r="N15" s="126">
        <f>StaffBudj!N54</f>
        <v>0</v>
      </c>
      <c r="O15" s="146">
        <f t="shared" si="4"/>
        <v>0</v>
      </c>
      <c r="P15" s="187"/>
      <c r="Q15" s="126">
        <f>StaffBudj!Q54</f>
        <v>0</v>
      </c>
      <c r="R15" s="126">
        <f>StaffBudj!R54</f>
        <v>0</v>
      </c>
      <c r="S15" s="126">
        <f>StaffBudj!S54</f>
        <v>0</v>
      </c>
      <c r="T15" s="126">
        <f>StaffBudj!T54</f>
        <v>0</v>
      </c>
      <c r="U15" s="126">
        <f>StaffBudj!U54</f>
        <v>0</v>
      </c>
      <c r="V15" s="126">
        <f>StaffBudj!V54</f>
        <v>0</v>
      </c>
      <c r="W15" s="126">
        <f>StaffBudj!W54</f>
        <v>0</v>
      </c>
      <c r="X15" s="126">
        <f>StaffBudj!X54</f>
        <v>0</v>
      </c>
      <c r="Y15" s="126">
        <f>StaffBudj!Y54</f>
        <v>0</v>
      </c>
      <c r="Z15" s="126">
        <f>StaffBudj!Z54</f>
        <v>0</v>
      </c>
      <c r="AA15" s="126">
        <f>StaffBudj!AA54</f>
        <v>0</v>
      </c>
      <c r="AB15" s="126">
        <f>StaffBudj!AB54</f>
        <v>0</v>
      </c>
      <c r="AC15" s="146">
        <f t="shared" ref="AC15:AC25" si="7">SUM(Q15:AB15)</f>
        <v>0</v>
      </c>
      <c r="AD15" s="145"/>
      <c r="AE15" s="127">
        <f>StaffBudj!AE54</f>
        <v>0</v>
      </c>
      <c r="AF15" s="126">
        <f>StaffBudj!AF54</f>
        <v>0</v>
      </c>
      <c r="AG15" s="126">
        <f>StaffBudj!AG54</f>
        <v>0</v>
      </c>
      <c r="AH15" s="189">
        <f>StaffBudj!AH54</f>
        <v>0</v>
      </c>
      <c r="AI15" s="146">
        <f t="shared" si="5"/>
        <v>0</v>
      </c>
      <c r="AJ15" s="145"/>
      <c r="AK15" s="127">
        <f>StaffBudj!AK54</f>
        <v>0</v>
      </c>
      <c r="AL15" s="126">
        <f>StaffBudj!AL54</f>
        <v>0</v>
      </c>
      <c r="AM15" s="126">
        <f>StaffBudj!AM54</f>
        <v>0</v>
      </c>
      <c r="AN15" s="189">
        <f>StaffBudj!AN54</f>
        <v>0</v>
      </c>
      <c r="AO15" s="146">
        <f t="shared" si="6"/>
        <v>0</v>
      </c>
      <c r="AP15" s="145"/>
      <c r="AQ15" s="113">
        <f>StaffBudj!AQ54</f>
        <v>0</v>
      </c>
    </row>
    <row r="16" spans="1:43" s="47" customFormat="1" ht="14.1" customHeight="1">
      <c r="A16" s="62"/>
      <c r="B16" s="530" t="s">
        <v>33</v>
      </c>
      <c r="C16" s="126">
        <f>StaffBudj!C55</f>
        <v>0</v>
      </c>
      <c r="D16" s="126">
        <f>StaffBudj!D55</f>
        <v>0</v>
      </c>
      <c r="E16" s="126">
        <f>StaffBudj!E55</f>
        <v>0</v>
      </c>
      <c r="F16" s="126">
        <f>StaffBudj!F55</f>
        <v>0</v>
      </c>
      <c r="G16" s="126">
        <f>StaffBudj!G55</f>
        <v>0</v>
      </c>
      <c r="H16" s="126">
        <f>StaffBudj!H55</f>
        <v>0</v>
      </c>
      <c r="I16" s="126">
        <f>StaffBudj!I55</f>
        <v>0</v>
      </c>
      <c r="J16" s="126">
        <f>StaffBudj!J55</f>
        <v>0</v>
      </c>
      <c r="K16" s="126">
        <f>StaffBudj!K55</f>
        <v>0</v>
      </c>
      <c r="L16" s="126">
        <f>StaffBudj!L55</f>
        <v>0</v>
      </c>
      <c r="M16" s="126">
        <f>StaffBudj!M55</f>
        <v>0</v>
      </c>
      <c r="N16" s="126">
        <f>StaffBudj!N55</f>
        <v>0</v>
      </c>
      <c r="O16" s="146">
        <f t="shared" si="4"/>
        <v>0</v>
      </c>
      <c r="P16" s="187"/>
      <c r="Q16" s="126">
        <f>StaffBudj!Q55</f>
        <v>0</v>
      </c>
      <c r="R16" s="126">
        <f>StaffBudj!R55</f>
        <v>0</v>
      </c>
      <c r="S16" s="126">
        <f>StaffBudj!S55</f>
        <v>0</v>
      </c>
      <c r="T16" s="126">
        <f>StaffBudj!T55</f>
        <v>0</v>
      </c>
      <c r="U16" s="126">
        <f>StaffBudj!U55</f>
        <v>0</v>
      </c>
      <c r="V16" s="126">
        <f>StaffBudj!V55</f>
        <v>0</v>
      </c>
      <c r="W16" s="126">
        <f>StaffBudj!W55</f>
        <v>0</v>
      </c>
      <c r="X16" s="126">
        <f>StaffBudj!X55</f>
        <v>0</v>
      </c>
      <c r="Y16" s="126">
        <f>StaffBudj!Y55</f>
        <v>0</v>
      </c>
      <c r="Z16" s="126">
        <f>StaffBudj!Z55</f>
        <v>0</v>
      </c>
      <c r="AA16" s="126">
        <f>StaffBudj!AA55</f>
        <v>0</v>
      </c>
      <c r="AB16" s="126">
        <f>StaffBudj!AB55</f>
        <v>0</v>
      </c>
      <c r="AC16" s="146">
        <f t="shared" si="7"/>
        <v>0</v>
      </c>
      <c r="AD16" s="145"/>
      <c r="AE16" s="127">
        <f>StaffBudj!AE55</f>
        <v>0</v>
      </c>
      <c r="AF16" s="126">
        <f>StaffBudj!AF55</f>
        <v>0</v>
      </c>
      <c r="AG16" s="126">
        <f>StaffBudj!AG55</f>
        <v>0</v>
      </c>
      <c r="AH16" s="189">
        <f>StaffBudj!AH55</f>
        <v>0</v>
      </c>
      <c r="AI16" s="146">
        <f t="shared" si="5"/>
        <v>0</v>
      </c>
      <c r="AJ16" s="145"/>
      <c r="AK16" s="127">
        <f>StaffBudj!AK55</f>
        <v>0</v>
      </c>
      <c r="AL16" s="126">
        <f>StaffBudj!AL55</f>
        <v>0</v>
      </c>
      <c r="AM16" s="126">
        <f>StaffBudj!AM55</f>
        <v>0</v>
      </c>
      <c r="AN16" s="189">
        <f>StaffBudj!AN55</f>
        <v>0</v>
      </c>
      <c r="AO16" s="146">
        <f t="shared" si="6"/>
        <v>0</v>
      </c>
      <c r="AP16" s="145"/>
      <c r="AQ16" s="113">
        <f>StaffBudj!AQ55</f>
        <v>0</v>
      </c>
    </row>
    <row r="17" spans="1:43" s="47" customFormat="1" ht="14.1" customHeight="1">
      <c r="A17" s="62"/>
      <c r="B17" s="530" t="s">
        <v>34</v>
      </c>
      <c r="C17" s="190">
        <f>ProSvs!C15/12</f>
        <v>0</v>
      </c>
      <c r="D17" s="190">
        <f>ProSvs!C15/12</f>
        <v>0</v>
      </c>
      <c r="E17" s="190">
        <f>ProSvs!C15/12</f>
        <v>0</v>
      </c>
      <c r="F17" s="190">
        <f>ProSvs!C15/12</f>
        <v>0</v>
      </c>
      <c r="G17" s="190">
        <f>ProSvs!C15/12</f>
        <v>0</v>
      </c>
      <c r="H17" s="190">
        <f>ProSvs!C15/12</f>
        <v>0</v>
      </c>
      <c r="I17" s="190">
        <f>ProSvs!C15/12</f>
        <v>0</v>
      </c>
      <c r="J17" s="190">
        <f>ProSvs!C15/12</f>
        <v>0</v>
      </c>
      <c r="K17" s="190">
        <f>ProSvs!C15/12</f>
        <v>0</v>
      </c>
      <c r="L17" s="190">
        <f>ProSvs!C15/12</f>
        <v>0</v>
      </c>
      <c r="M17" s="190">
        <f>ProSvs!C15/12</f>
        <v>0</v>
      </c>
      <c r="N17" s="190">
        <f>ProSvs!C15/12</f>
        <v>0</v>
      </c>
      <c r="O17" s="146">
        <f t="shared" si="4"/>
        <v>0</v>
      </c>
      <c r="P17" s="187"/>
      <c r="Q17" s="190">
        <f>ProSvs!$D$15/12</f>
        <v>0</v>
      </c>
      <c r="R17" s="190">
        <f>ProSvs!$D$15/12</f>
        <v>0</v>
      </c>
      <c r="S17" s="190">
        <f>ProSvs!$D$15/12</f>
        <v>0</v>
      </c>
      <c r="T17" s="190">
        <f>ProSvs!$D$15/12</f>
        <v>0</v>
      </c>
      <c r="U17" s="190">
        <f>ProSvs!$D$15/12</f>
        <v>0</v>
      </c>
      <c r="V17" s="190">
        <f>ProSvs!$D$15/12</f>
        <v>0</v>
      </c>
      <c r="W17" s="190">
        <f>ProSvs!$D$15/12</f>
        <v>0</v>
      </c>
      <c r="X17" s="190">
        <f>ProSvs!$D$15/12</f>
        <v>0</v>
      </c>
      <c r="Y17" s="190">
        <f>ProSvs!$D$15/12</f>
        <v>0</v>
      </c>
      <c r="Z17" s="190">
        <f>ProSvs!$D$15/12</f>
        <v>0</v>
      </c>
      <c r="AA17" s="190">
        <f>ProSvs!$D$15/12</f>
        <v>0</v>
      </c>
      <c r="AB17" s="190">
        <f>ProSvs!$D$15/12</f>
        <v>0</v>
      </c>
      <c r="AC17" s="146">
        <f t="shared" si="7"/>
        <v>0</v>
      </c>
      <c r="AD17" s="145"/>
      <c r="AE17" s="191">
        <f>ProSvs!E15/4</f>
        <v>0</v>
      </c>
      <c r="AF17" s="192">
        <f>ProSvs!E15/4</f>
        <v>0</v>
      </c>
      <c r="AG17" s="192">
        <f>ProSvs!E15/4</f>
        <v>0</v>
      </c>
      <c r="AH17" s="190">
        <f>ProSvs!E15/4</f>
        <v>0</v>
      </c>
      <c r="AI17" s="146">
        <f t="shared" si="5"/>
        <v>0</v>
      </c>
      <c r="AJ17" s="145"/>
      <c r="AK17" s="193">
        <f>ProSvs!F15/4</f>
        <v>0</v>
      </c>
      <c r="AL17" s="190">
        <f>ProSvs!F15/4</f>
        <v>0</v>
      </c>
      <c r="AM17" s="190">
        <f>ProSvs!F15/4</f>
        <v>0</v>
      </c>
      <c r="AN17" s="194">
        <f>ProSvs!F15/4</f>
        <v>0</v>
      </c>
      <c r="AO17" s="146">
        <f t="shared" si="6"/>
        <v>0</v>
      </c>
      <c r="AP17" s="145"/>
      <c r="AQ17" s="195">
        <f>ProSvs!G15</f>
        <v>0</v>
      </c>
    </row>
    <row r="18" spans="1:43" s="47" customFormat="1" ht="14.1" customHeight="1">
      <c r="A18" s="62"/>
      <c r="B18" s="530" t="s">
        <v>42</v>
      </c>
      <c r="C18" s="126">
        <f>MktBudj!C34</f>
        <v>3050</v>
      </c>
      <c r="D18" s="126">
        <f>MktBudj!D34</f>
        <v>2430</v>
      </c>
      <c r="E18" s="126">
        <f>MktBudj!E34</f>
        <v>2430</v>
      </c>
      <c r="F18" s="126">
        <f>MktBudj!F34</f>
        <v>2430</v>
      </c>
      <c r="G18" s="126">
        <f>MktBudj!G34</f>
        <v>2430</v>
      </c>
      <c r="H18" s="126">
        <f>MktBudj!H34</f>
        <v>2430</v>
      </c>
      <c r="I18" s="126">
        <f>MktBudj!I34</f>
        <v>2430</v>
      </c>
      <c r="J18" s="126">
        <f>MktBudj!J34</f>
        <v>2430</v>
      </c>
      <c r="K18" s="126">
        <f>MktBudj!K34</f>
        <v>2430</v>
      </c>
      <c r="L18" s="126">
        <f>MktBudj!L34</f>
        <v>2430</v>
      </c>
      <c r="M18" s="126">
        <f>MktBudj!M34</f>
        <v>2430</v>
      </c>
      <c r="N18" s="189">
        <f>MktBudj!N34</f>
        <v>2430</v>
      </c>
      <c r="O18" s="146">
        <f>SUM(C18:N18)</f>
        <v>29780</v>
      </c>
      <c r="P18" s="187"/>
      <c r="Q18" s="126">
        <f>MktBudj!Q34</f>
        <v>3210</v>
      </c>
      <c r="R18" s="126">
        <f>MktBudj!R34</f>
        <v>3210</v>
      </c>
      <c r="S18" s="126">
        <f>MktBudj!S34</f>
        <v>3210</v>
      </c>
      <c r="T18" s="126">
        <f>MktBudj!T34</f>
        <v>3210</v>
      </c>
      <c r="U18" s="126">
        <f>MktBudj!U34</f>
        <v>3210</v>
      </c>
      <c r="V18" s="126">
        <f>MktBudj!V34</f>
        <v>3210</v>
      </c>
      <c r="W18" s="126">
        <f>MktBudj!W34</f>
        <v>3210</v>
      </c>
      <c r="X18" s="126">
        <f>MktBudj!X34</f>
        <v>3210</v>
      </c>
      <c r="Y18" s="126">
        <f>MktBudj!Y34</f>
        <v>3210</v>
      </c>
      <c r="Z18" s="126">
        <f>MktBudj!Z34</f>
        <v>3210</v>
      </c>
      <c r="AA18" s="126">
        <f>MktBudj!AA34</f>
        <v>3210</v>
      </c>
      <c r="AB18" s="189">
        <f>MktBudj!AB34</f>
        <v>3210</v>
      </c>
      <c r="AC18" s="146">
        <f>SUM(Q18:AB18)</f>
        <v>38520</v>
      </c>
      <c r="AD18" s="145"/>
      <c r="AE18" s="127">
        <f>MktBudj!AE34</f>
        <v>10940</v>
      </c>
      <c r="AF18" s="126">
        <f>MktBudj!AF34</f>
        <v>10940</v>
      </c>
      <c r="AG18" s="126">
        <f>MktBudj!AG34</f>
        <v>10940</v>
      </c>
      <c r="AH18" s="189">
        <f>MktBudj!AH34</f>
        <v>10940</v>
      </c>
      <c r="AI18" s="146">
        <f>SUM(AE18:AH18)</f>
        <v>43760</v>
      </c>
      <c r="AJ18" s="145"/>
      <c r="AK18" s="127">
        <f>MktBudj!AK34</f>
        <v>12490</v>
      </c>
      <c r="AL18" s="126">
        <f>MktBudj!AL34</f>
        <v>12490</v>
      </c>
      <c r="AM18" s="126">
        <f>MktBudj!AM34</f>
        <v>12490</v>
      </c>
      <c r="AN18" s="189">
        <f>MktBudj!AN34</f>
        <v>12490</v>
      </c>
      <c r="AO18" s="146">
        <f>SUM(AK18:AN18)</f>
        <v>49960</v>
      </c>
      <c r="AP18" s="145"/>
      <c r="AQ18" s="113">
        <f>MktBudj!AQ34</f>
        <v>49960</v>
      </c>
    </row>
    <row r="19" spans="1:43" s="47" customFormat="1" ht="14.1" customHeight="1">
      <c r="A19" s="62"/>
      <c r="B19" s="530" t="s">
        <v>35</v>
      </c>
      <c r="C19" s="104">
        <v>0</v>
      </c>
      <c r="D19" s="104">
        <f t="shared" ref="D19:N28" si="8">C19</f>
        <v>0</v>
      </c>
      <c r="E19" s="104">
        <f t="shared" si="8"/>
        <v>0</v>
      </c>
      <c r="F19" s="104">
        <f t="shared" si="8"/>
        <v>0</v>
      </c>
      <c r="G19" s="104">
        <f t="shared" si="8"/>
        <v>0</v>
      </c>
      <c r="H19" s="104">
        <f t="shared" si="8"/>
        <v>0</v>
      </c>
      <c r="I19" s="104">
        <f t="shared" si="8"/>
        <v>0</v>
      </c>
      <c r="J19" s="104">
        <f t="shared" si="8"/>
        <v>0</v>
      </c>
      <c r="K19" s="104">
        <f t="shared" si="8"/>
        <v>0</v>
      </c>
      <c r="L19" s="104">
        <f t="shared" si="8"/>
        <v>0</v>
      </c>
      <c r="M19" s="104">
        <f t="shared" si="8"/>
        <v>0</v>
      </c>
      <c r="N19" s="196">
        <f t="shared" si="8"/>
        <v>0</v>
      </c>
      <c r="O19" s="146">
        <f t="shared" si="4"/>
        <v>0</v>
      </c>
      <c r="P19" s="187"/>
      <c r="Q19" s="104">
        <f t="shared" ref="Q19:Q32" si="9">N19</f>
        <v>0</v>
      </c>
      <c r="R19" s="104">
        <f t="shared" ref="R19:AB19" si="10">Q19</f>
        <v>0</v>
      </c>
      <c r="S19" s="104">
        <f t="shared" si="10"/>
        <v>0</v>
      </c>
      <c r="T19" s="104">
        <f t="shared" si="10"/>
        <v>0</v>
      </c>
      <c r="U19" s="104">
        <f t="shared" si="10"/>
        <v>0</v>
      </c>
      <c r="V19" s="104">
        <f t="shared" si="10"/>
        <v>0</v>
      </c>
      <c r="W19" s="104">
        <f t="shared" si="10"/>
        <v>0</v>
      </c>
      <c r="X19" s="104">
        <f t="shared" ref="X19:AA21" si="11">W19</f>
        <v>0</v>
      </c>
      <c r="Y19" s="104">
        <f t="shared" si="11"/>
        <v>0</v>
      </c>
      <c r="Z19" s="104">
        <f t="shared" si="11"/>
        <v>0</v>
      </c>
      <c r="AA19" s="104">
        <f t="shared" si="11"/>
        <v>0</v>
      </c>
      <c r="AB19" s="196">
        <f t="shared" si="10"/>
        <v>0</v>
      </c>
      <c r="AC19" s="146">
        <f t="shared" si="7"/>
        <v>0</v>
      </c>
      <c r="AD19" s="145"/>
      <c r="AE19" s="122">
        <f t="shared" ref="AE19:AE32" si="12">AB19*3</f>
        <v>0</v>
      </c>
      <c r="AF19" s="104">
        <f>AE19</f>
        <v>0</v>
      </c>
      <c r="AG19" s="104">
        <f t="shared" ref="AG19:AH28" si="13">AF19</f>
        <v>0</v>
      </c>
      <c r="AH19" s="196">
        <f t="shared" si="13"/>
        <v>0</v>
      </c>
      <c r="AI19" s="146">
        <f t="shared" si="5"/>
        <v>0</v>
      </c>
      <c r="AJ19" s="145"/>
      <c r="AK19" s="122">
        <f t="shared" ref="AK19:AK28" si="14">AH19</f>
        <v>0</v>
      </c>
      <c r="AL19" s="104">
        <f t="shared" ref="AL19:AN27" si="15">AK19</f>
        <v>0</v>
      </c>
      <c r="AM19" s="104">
        <f t="shared" si="15"/>
        <v>0</v>
      </c>
      <c r="AN19" s="196">
        <f t="shared" si="15"/>
        <v>0</v>
      </c>
      <c r="AO19" s="146">
        <f t="shared" si="6"/>
        <v>0</v>
      </c>
      <c r="AP19" s="145"/>
      <c r="AQ19" s="111">
        <f t="shared" ref="AQ19:AQ32" si="16">AN19*4</f>
        <v>0</v>
      </c>
    </row>
    <row r="20" spans="1:43" s="47" customFormat="1" ht="14.1" customHeight="1">
      <c r="A20" s="62"/>
      <c r="B20" s="530" t="s">
        <v>41</v>
      </c>
      <c r="C20" s="104">
        <v>0</v>
      </c>
      <c r="D20" s="104">
        <f t="shared" si="8"/>
        <v>0</v>
      </c>
      <c r="E20" s="104">
        <f t="shared" si="8"/>
        <v>0</v>
      </c>
      <c r="F20" s="104">
        <f t="shared" si="8"/>
        <v>0</v>
      </c>
      <c r="G20" s="104">
        <f t="shared" si="8"/>
        <v>0</v>
      </c>
      <c r="H20" s="104">
        <f t="shared" si="8"/>
        <v>0</v>
      </c>
      <c r="I20" s="104">
        <f t="shared" si="8"/>
        <v>0</v>
      </c>
      <c r="J20" s="104">
        <f t="shared" si="8"/>
        <v>0</v>
      </c>
      <c r="K20" s="104">
        <f t="shared" si="8"/>
        <v>0</v>
      </c>
      <c r="L20" s="104">
        <f t="shared" si="8"/>
        <v>0</v>
      </c>
      <c r="M20" s="104">
        <f t="shared" si="8"/>
        <v>0</v>
      </c>
      <c r="N20" s="196">
        <f t="shared" si="8"/>
        <v>0</v>
      </c>
      <c r="O20" s="146">
        <f t="shared" si="4"/>
        <v>0</v>
      </c>
      <c r="P20" s="187"/>
      <c r="Q20" s="104">
        <f t="shared" si="9"/>
        <v>0</v>
      </c>
      <c r="R20" s="104">
        <f t="shared" ref="R20:AB21" si="17">Q20</f>
        <v>0</v>
      </c>
      <c r="S20" s="104">
        <f t="shared" si="17"/>
        <v>0</v>
      </c>
      <c r="T20" s="104">
        <f t="shared" si="17"/>
        <v>0</v>
      </c>
      <c r="U20" s="104">
        <f t="shared" si="17"/>
        <v>0</v>
      </c>
      <c r="V20" s="104">
        <f t="shared" si="17"/>
        <v>0</v>
      </c>
      <c r="W20" s="104">
        <f t="shared" si="17"/>
        <v>0</v>
      </c>
      <c r="X20" s="104">
        <f t="shared" si="11"/>
        <v>0</v>
      </c>
      <c r="Y20" s="104">
        <f t="shared" si="11"/>
        <v>0</v>
      </c>
      <c r="Z20" s="104">
        <f t="shared" si="11"/>
        <v>0</v>
      </c>
      <c r="AA20" s="104">
        <f t="shared" si="11"/>
        <v>0</v>
      </c>
      <c r="AB20" s="196">
        <f t="shared" si="17"/>
        <v>0</v>
      </c>
      <c r="AC20" s="146">
        <f t="shared" si="7"/>
        <v>0</v>
      </c>
      <c r="AD20" s="145"/>
      <c r="AE20" s="122">
        <f t="shared" si="12"/>
        <v>0</v>
      </c>
      <c r="AF20" s="104">
        <f>AE20</f>
        <v>0</v>
      </c>
      <c r="AG20" s="104">
        <f t="shared" si="13"/>
        <v>0</v>
      </c>
      <c r="AH20" s="196">
        <f t="shared" si="13"/>
        <v>0</v>
      </c>
      <c r="AI20" s="146">
        <f t="shared" si="5"/>
        <v>0</v>
      </c>
      <c r="AJ20" s="145"/>
      <c r="AK20" s="122">
        <f t="shared" si="14"/>
        <v>0</v>
      </c>
      <c r="AL20" s="104">
        <f t="shared" si="15"/>
        <v>0</v>
      </c>
      <c r="AM20" s="104">
        <f t="shared" si="15"/>
        <v>0</v>
      </c>
      <c r="AN20" s="196">
        <f t="shared" si="15"/>
        <v>0</v>
      </c>
      <c r="AO20" s="146">
        <f t="shared" si="6"/>
        <v>0</v>
      </c>
      <c r="AP20" s="145"/>
      <c r="AQ20" s="111">
        <f t="shared" si="16"/>
        <v>0</v>
      </c>
    </row>
    <row r="21" spans="1:43" s="47" customFormat="1" ht="14.1" customHeight="1">
      <c r="A21" s="62"/>
      <c r="B21" s="530" t="s">
        <v>36</v>
      </c>
      <c r="C21" s="104">
        <v>0</v>
      </c>
      <c r="D21" s="104">
        <f t="shared" si="8"/>
        <v>0</v>
      </c>
      <c r="E21" s="104">
        <f t="shared" si="8"/>
        <v>0</v>
      </c>
      <c r="F21" s="104">
        <f t="shared" si="8"/>
        <v>0</v>
      </c>
      <c r="G21" s="104">
        <f t="shared" si="8"/>
        <v>0</v>
      </c>
      <c r="H21" s="104">
        <f t="shared" si="8"/>
        <v>0</v>
      </c>
      <c r="I21" s="104">
        <f t="shared" si="8"/>
        <v>0</v>
      </c>
      <c r="J21" s="104">
        <f t="shared" si="8"/>
        <v>0</v>
      </c>
      <c r="K21" s="104">
        <f t="shared" si="8"/>
        <v>0</v>
      </c>
      <c r="L21" s="104">
        <f t="shared" si="8"/>
        <v>0</v>
      </c>
      <c r="M21" s="104">
        <f t="shared" si="8"/>
        <v>0</v>
      </c>
      <c r="N21" s="104">
        <f t="shared" si="8"/>
        <v>0</v>
      </c>
      <c r="O21" s="146">
        <f t="shared" si="4"/>
        <v>0</v>
      </c>
      <c r="P21" s="187"/>
      <c r="Q21" s="104">
        <f t="shared" si="9"/>
        <v>0</v>
      </c>
      <c r="R21" s="104">
        <f t="shared" si="17"/>
        <v>0</v>
      </c>
      <c r="S21" s="104">
        <f t="shared" si="17"/>
        <v>0</v>
      </c>
      <c r="T21" s="104">
        <f t="shared" si="17"/>
        <v>0</v>
      </c>
      <c r="U21" s="104">
        <f t="shared" si="17"/>
        <v>0</v>
      </c>
      <c r="V21" s="104">
        <f t="shared" si="17"/>
        <v>0</v>
      </c>
      <c r="W21" s="104">
        <f t="shared" si="17"/>
        <v>0</v>
      </c>
      <c r="X21" s="104">
        <f t="shared" si="11"/>
        <v>0</v>
      </c>
      <c r="Y21" s="104">
        <f t="shared" si="11"/>
        <v>0</v>
      </c>
      <c r="Z21" s="104">
        <f t="shared" si="11"/>
        <v>0</v>
      </c>
      <c r="AA21" s="104">
        <f t="shared" si="11"/>
        <v>0</v>
      </c>
      <c r="AB21" s="104">
        <f t="shared" si="17"/>
        <v>0</v>
      </c>
      <c r="AC21" s="146">
        <f t="shared" si="7"/>
        <v>0</v>
      </c>
      <c r="AD21" s="145"/>
      <c r="AE21" s="122">
        <f t="shared" si="12"/>
        <v>0</v>
      </c>
      <c r="AF21" s="104">
        <f>AE21</f>
        <v>0</v>
      </c>
      <c r="AG21" s="104">
        <f>AF21</f>
        <v>0</v>
      </c>
      <c r="AH21" s="104">
        <f>AG21</f>
        <v>0</v>
      </c>
      <c r="AI21" s="146">
        <f t="shared" si="5"/>
        <v>0</v>
      </c>
      <c r="AJ21" s="145"/>
      <c r="AK21" s="122">
        <f t="shared" si="14"/>
        <v>0</v>
      </c>
      <c r="AL21" s="104">
        <f t="shared" si="15"/>
        <v>0</v>
      </c>
      <c r="AM21" s="104">
        <f t="shared" si="15"/>
        <v>0</v>
      </c>
      <c r="AN21" s="104">
        <f t="shared" si="15"/>
        <v>0</v>
      </c>
      <c r="AO21" s="146">
        <f t="shared" si="6"/>
        <v>0</v>
      </c>
      <c r="AP21" s="145"/>
      <c r="AQ21" s="111">
        <f t="shared" si="16"/>
        <v>0</v>
      </c>
    </row>
    <row r="22" spans="1:43" s="880" customFormat="1" ht="14.1" customHeight="1">
      <c r="A22" s="876"/>
      <c r="B22" s="877" t="s">
        <v>216</v>
      </c>
      <c r="C22" s="822">
        <f>DepnSchedule!P65</f>
        <v>0</v>
      </c>
      <c r="D22" s="822">
        <f>DepnSchedule!Q65</f>
        <v>0</v>
      </c>
      <c r="E22" s="822">
        <f>DepnSchedule!R65</f>
        <v>0</v>
      </c>
      <c r="F22" s="822">
        <f>DepnSchedule!S65</f>
        <v>0</v>
      </c>
      <c r="G22" s="822">
        <f>DepnSchedule!T65</f>
        <v>0</v>
      </c>
      <c r="H22" s="822">
        <f>DepnSchedule!U65</f>
        <v>0</v>
      </c>
      <c r="I22" s="822">
        <f>DepnSchedule!V65</f>
        <v>0</v>
      </c>
      <c r="J22" s="822">
        <f>DepnSchedule!W65</f>
        <v>0</v>
      </c>
      <c r="K22" s="822">
        <f>DepnSchedule!X65</f>
        <v>0</v>
      </c>
      <c r="L22" s="822">
        <f>DepnSchedule!Y65</f>
        <v>0</v>
      </c>
      <c r="M22" s="822">
        <f>DepnSchedule!Z65</f>
        <v>0</v>
      </c>
      <c r="N22" s="822">
        <f>DepnSchedule!AA65</f>
        <v>0</v>
      </c>
      <c r="O22" s="827">
        <f t="shared" si="4"/>
        <v>0</v>
      </c>
      <c r="P22" s="818"/>
      <c r="Q22" s="822">
        <f>DepnSchedule!AB65</f>
        <v>0</v>
      </c>
      <c r="R22" s="822">
        <f>DepnSchedule!AC65</f>
        <v>0</v>
      </c>
      <c r="S22" s="822">
        <f>DepnSchedule!AD65</f>
        <v>0</v>
      </c>
      <c r="T22" s="822">
        <f>DepnSchedule!AE65</f>
        <v>0</v>
      </c>
      <c r="U22" s="822">
        <f>DepnSchedule!AF65</f>
        <v>0</v>
      </c>
      <c r="V22" s="822">
        <f>DepnSchedule!AG65</f>
        <v>0</v>
      </c>
      <c r="W22" s="822">
        <f>DepnSchedule!AH65</f>
        <v>0</v>
      </c>
      <c r="X22" s="822">
        <f>DepnSchedule!AI65</f>
        <v>0</v>
      </c>
      <c r="Y22" s="822">
        <f>DepnSchedule!AJ65</f>
        <v>0</v>
      </c>
      <c r="Z22" s="822">
        <f>DepnSchedule!AK65</f>
        <v>0</v>
      </c>
      <c r="AA22" s="822">
        <f>DepnSchedule!AL65</f>
        <v>0</v>
      </c>
      <c r="AB22" s="822">
        <f>DepnSchedule!AM65</f>
        <v>0</v>
      </c>
      <c r="AC22" s="827">
        <f t="shared" si="7"/>
        <v>0</v>
      </c>
      <c r="AD22" s="878"/>
      <c r="AE22" s="860">
        <f>SUM(DepnSchedule!AN65:AP65)</f>
        <v>0</v>
      </c>
      <c r="AF22" s="822">
        <f>SUM(DepnSchedule!AQ65:AS65)</f>
        <v>0</v>
      </c>
      <c r="AG22" s="822">
        <f>SUM(DepnSchedule!AT65:AV65)</f>
        <v>0</v>
      </c>
      <c r="AH22" s="822">
        <f>SUM(DepnSchedule!AW65:AY65)</f>
        <v>0</v>
      </c>
      <c r="AI22" s="827">
        <f t="shared" si="5"/>
        <v>0</v>
      </c>
      <c r="AJ22" s="878"/>
      <c r="AK22" s="825">
        <f>SUM(DepnSchedule!AZ65:BB65)</f>
        <v>0</v>
      </c>
      <c r="AL22" s="879">
        <f>SUM(DepnSchedule!BC65:BE65)</f>
        <v>0</v>
      </c>
      <c r="AM22" s="815">
        <f>SUM(DepnSchedule!BF65:BH65)</f>
        <v>0</v>
      </c>
      <c r="AN22" s="816">
        <f>SUM(DepnSchedule!BI65:BK65)</f>
        <v>0</v>
      </c>
      <c r="AO22" s="861">
        <f t="shared" si="6"/>
        <v>0</v>
      </c>
      <c r="AP22" s="878"/>
      <c r="AQ22" s="827">
        <f>SUM(DepnSchedule!BL65:BW65)</f>
        <v>0</v>
      </c>
    </row>
    <row r="23" spans="1:43" s="890" customFormat="1" ht="14.1" customHeight="1">
      <c r="A23" s="881"/>
      <c r="B23" s="882" t="s">
        <v>37</v>
      </c>
      <c r="C23" s="883">
        <v>0</v>
      </c>
      <c r="D23" s="883">
        <f t="shared" si="8"/>
        <v>0</v>
      </c>
      <c r="E23" s="883">
        <f t="shared" si="8"/>
        <v>0</v>
      </c>
      <c r="F23" s="883">
        <f t="shared" si="8"/>
        <v>0</v>
      </c>
      <c r="G23" s="883">
        <f t="shared" si="8"/>
        <v>0</v>
      </c>
      <c r="H23" s="883">
        <f t="shared" si="8"/>
        <v>0</v>
      </c>
      <c r="I23" s="883">
        <f t="shared" si="8"/>
        <v>0</v>
      </c>
      <c r="J23" s="883">
        <f t="shared" si="8"/>
        <v>0</v>
      </c>
      <c r="K23" s="883">
        <f t="shared" si="8"/>
        <v>0</v>
      </c>
      <c r="L23" s="883">
        <f t="shared" si="8"/>
        <v>0</v>
      </c>
      <c r="M23" s="883">
        <f t="shared" si="8"/>
        <v>0</v>
      </c>
      <c r="N23" s="884">
        <f t="shared" si="8"/>
        <v>0</v>
      </c>
      <c r="O23" s="885">
        <f t="shared" si="4"/>
        <v>0</v>
      </c>
      <c r="P23" s="886"/>
      <c r="Q23" s="883">
        <f t="shared" si="9"/>
        <v>0</v>
      </c>
      <c r="R23" s="883">
        <f t="shared" ref="R23:AB23" si="18">Q23</f>
        <v>0</v>
      </c>
      <c r="S23" s="883">
        <f t="shared" si="18"/>
        <v>0</v>
      </c>
      <c r="T23" s="883">
        <f t="shared" si="18"/>
        <v>0</v>
      </c>
      <c r="U23" s="883">
        <f t="shared" si="18"/>
        <v>0</v>
      </c>
      <c r="V23" s="883">
        <f t="shared" si="18"/>
        <v>0</v>
      </c>
      <c r="W23" s="883">
        <f t="shared" si="18"/>
        <v>0</v>
      </c>
      <c r="X23" s="883">
        <f>W23</f>
        <v>0</v>
      </c>
      <c r="Y23" s="883">
        <f>X23</f>
        <v>0</v>
      </c>
      <c r="Z23" s="883">
        <f>Y23</f>
        <v>0</v>
      </c>
      <c r="AA23" s="883">
        <f>Z23</f>
        <v>0</v>
      </c>
      <c r="AB23" s="884">
        <f t="shared" si="18"/>
        <v>0</v>
      </c>
      <c r="AC23" s="885">
        <f t="shared" si="7"/>
        <v>0</v>
      </c>
      <c r="AD23" s="887"/>
      <c r="AE23" s="888">
        <f t="shared" si="12"/>
        <v>0</v>
      </c>
      <c r="AF23" s="883">
        <f t="shared" ref="AF23:AF28" si="19">AE23</f>
        <v>0</v>
      </c>
      <c r="AG23" s="883">
        <f t="shared" si="13"/>
        <v>0</v>
      </c>
      <c r="AH23" s="884">
        <f t="shared" si="13"/>
        <v>0</v>
      </c>
      <c r="AI23" s="885">
        <f t="shared" si="5"/>
        <v>0</v>
      </c>
      <c r="AJ23" s="887"/>
      <c r="AK23" s="888">
        <f t="shared" si="14"/>
        <v>0</v>
      </c>
      <c r="AL23" s="883">
        <f t="shared" si="15"/>
        <v>0</v>
      </c>
      <c r="AM23" s="883">
        <f t="shared" si="15"/>
        <v>0</v>
      </c>
      <c r="AN23" s="884">
        <f t="shared" si="15"/>
        <v>0</v>
      </c>
      <c r="AO23" s="885">
        <f t="shared" si="6"/>
        <v>0</v>
      </c>
      <c r="AP23" s="887"/>
      <c r="AQ23" s="889">
        <f t="shared" si="16"/>
        <v>0</v>
      </c>
    </row>
    <row r="24" spans="1:43" s="890" customFormat="1" ht="14.1" customHeight="1">
      <c r="A24" s="881"/>
      <c r="B24" s="882" t="s">
        <v>158</v>
      </c>
      <c r="C24" s="883">
        <v>0</v>
      </c>
      <c r="D24" s="883">
        <f t="shared" si="8"/>
        <v>0</v>
      </c>
      <c r="E24" s="883">
        <f t="shared" si="8"/>
        <v>0</v>
      </c>
      <c r="F24" s="883">
        <f t="shared" si="8"/>
        <v>0</v>
      </c>
      <c r="G24" s="883">
        <f t="shared" si="8"/>
        <v>0</v>
      </c>
      <c r="H24" s="883">
        <f t="shared" si="8"/>
        <v>0</v>
      </c>
      <c r="I24" s="883">
        <f t="shared" si="8"/>
        <v>0</v>
      </c>
      <c r="J24" s="883">
        <f t="shared" si="8"/>
        <v>0</v>
      </c>
      <c r="K24" s="883">
        <f t="shared" si="8"/>
        <v>0</v>
      </c>
      <c r="L24" s="883">
        <f t="shared" si="8"/>
        <v>0</v>
      </c>
      <c r="M24" s="883">
        <f t="shared" si="8"/>
        <v>0</v>
      </c>
      <c r="N24" s="884">
        <f t="shared" si="8"/>
        <v>0</v>
      </c>
      <c r="O24" s="885">
        <f t="shared" si="4"/>
        <v>0</v>
      </c>
      <c r="P24" s="886"/>
      <c r="Q24" s="883">
        <f t="shared" si="9"/>
        <v>0</v>
      </c>
      <c r="R24" s="883">
        <f t="shared" ref="R24:AB24" si="20">Q24</f>
        <v>0</v>
      </c>
      <c r="S24" s="883">
        <f t="shared" si="20"/>
        <v>0</v>
      </c>
      <c r="T24" s="883">
        <f t="shared" si="20"/>
        <v>0</v>
      </c>
      <c r="U24" s="883">
        <f t="shared" si="20"/>
        <v>0</v>
      </c>
      <c r="V24" s="883">
        <f t="shared" si="20"/>
        <v>0</v>
      </c>
      <c r="W24" s="883">
        <f t="shared" si="20"/>
        <v>0</v>
      </c>
      <c r="X24" s="883">
        <f t="shared" si="20"/>
        <v>0</v>
      </c>
      <c r="Y24" s="883">
        <f t="shared" si="20"/>
        <v>0</v>
      </c>
      <c r="Z24" s="883">
        <f t="shared" si="20"/>
        <v>0</v>
      </c>
      <c r="AA24" s="883">
        <f t="shared" si="20"/>
        <v>0</v>
      </c>
      <c r="AB24" s="884">
        <f t="shared" si="20"/>
        <v>0</v>
      </c>
      <c r="AC24" s="885">
        <f t="shared" si="7"/>
        <v>0</v>
      </c>
      <c r="AD24" s="887"/>
      <c r="AE24" s="888">
        <f t="shared" si="12"/>
        <v>0</v>
      </c>
      <c r="AF24" s="883">
        <f t="shared" si="19"/>
        <v>0</v>
      </c>
      <c r="AG24" s="883">
        <f t="shared" si="13"/>
        <v>0</v>
      </c>
      <c r="AH24" s="884">
        <f t="shared" si="13"/>
        <v>0</v>
      </c>
      <c r="AI24" s="885">
        <f t="shared" si="5"/>
        <v>0</v>
      </c>
      <c r="AJ24" s="887"/>
      <c r="AK24" s="888">
        <f t="shared" si="14"/>
        <v>0</v>
      </c>
      <c r="AL24" s="883">
        <f t="shared" si="15"/>
        <v>0</v>
      </c>
      <c r="AM24" s="883">
        <f t="shared" si="15"/>
        <v>0</v>
      </c>
      <c r="AN24" s="884">
        <f t="shared" si="15"/>
        <v>0</v>
      </c>
      <c r="AO24" s="885">
        <f t="shared" si="6"/>
        <v>0</v>
      </c>
      <c r="AP24" s="887"/>
      <c r="AQ24" s="889">
        <f t="shared" si="16"/>
        <v>0</v>
      </c>
    </row>
    <row r="25" spans="1:43" s="890" customFormat="1" ht="14.1" customHeight="1">
      <c r="A25" s="881"/>
      <c r="B25" s="882" t="s">
        <v>38</v>
      </c>
      <c r="C25" s="883">
        <v>0</v>
      </c>
      <c r="D25" s="883">
        <f t="shared" si="8"/>
        <v>0</v>
      </c>
      <c r="E25" s="883">
        <f t="shared" si="8"/>
        <v>0</v>
      </c>
      <c r="F25" s="883">
        <f t="shared" si="8"/>
        <v>0</v>
      </c>
      <c r="G25" s="883">
        <f t="shared" si="8"/>
        <v>0</v>
      </c>
      <c r="H25" s="883">
        <f t="shared" si="8"/>
        <v>0</v>
      </c>
      <c r="I25" s="883">
        <f t="shared" si="8"/>
        <v>0</v>
      </c>
      <c r="J25" s="883">
        <f t="shared" si="8"/>
        <v>0</v>
      </c>
      <c r="K25" s="883">
        <f t="shared" si="8"/>
        <v>0</v>
      </c>
      <c r="L25" s="883">
        <f t="shared" si="8"/>
        <v>0</v>
      </c>
      <c r="M25" s="883">
        <f t="shared" si="8"/>
        <v>0</v>
      </c>
      <c r="N25" s="884">
        <f t="shared" si="8"/>
        <v>0</v>
      </c>
      <c r="O25" s="885">
        <f t="shared" si="4"/>
        <v>0</v>
      </c>
      <c r="P25" s="886"/>
      <c r="Q25" s="883">
        <f t="shared" si="9"/>
        <v>0</v>
      </c>
      <c r="R25" s="883">
        <f t="shared" ref="R25:AB25" si="21">Q25</f>
        <v>0</v>
      </c>
      <c r="S25" s="883">
        <f t="shared" si="21"/>
        <v>0</v>
      </c>
      <c r="T25" s="883">
        <f t="shared" si="21"/>
        <v>0</v>
      </c>
      <c r="U25" s="883">
        <f t="shared" si="21"/>
        <v>0</v>
      </c>
      <c r="V25" s="883">
        <f t="shared" si="21"/>
        <v>0</v>
      </c>
      <c r="W25" s="883">
        <f t="shared" si="21"/>
        <v>0</v>
      </c>
      <c r="X25" s="883">
        <f t="shared" si="21"/>
        <v>0</v>
      </c>
      <c r="Y25" s="883">
        <f t="shared" si="21"/>
        <v>0</v>
      </c>
      <c r="Z25" s="883">
        <f t="shared" si="21"/>
        <v>0</v>
      </c>
      <c r="AA25" s="883">
        <f t="shared" si="21"/>
        <v>0</v>
      </c>
      <c r="AB25" s="884">
        <f t="shared" si="21"/>
        <v>0</v>
      </c>
      <c r="AC25" s="885">
        <f t="shared" si="7"/>
        <v>0</v>
      </c>
      <c r="AD25" s="887"/>
      <c r="AE25" s="888">
        <f t="shared" si="12"/>
        <v>0</v>
      </c>
      <c r="AF25" s="883">
        <f t="shared" si="19"/>
        <v>0</v>
      </c>
      <c r="AG25" s="883">
        <f t="shared" si="13"/>
        <v>0</v>
      </c>
      <c r="AH25" s="884">
        <f t="shared" si="13"/>
        <v>0</v>
      </c>
      <c r="AI25" s="885">
        <f t="shared" si="5"/>
        <v>0</v>
      </c>
      <c r="AJ25" s="887"/>
      <c r="AK25" s="888">
        <f t="shared" si="14"/>
        <v>0</v>
      </c>
      <c r="AL25" s="883">
        <f t="shared" si="15"/>
        <v>0</v>
      </c>
      <c r="AM25" s="883">
        <f t="shared" si="15"/>
        <v>0</v>
      </c>
      <c r="AN25" s="884">
        <f t="shared" si="15"/>
        <v>0</v>
      </c>
      <c r="AO25" s="885">
        <f t="shared" si="6"/>
        <v>0</v>
      </c>
      <c r="AP25" s="887"/>
      <c r="AQ25" s="889">
        <f t="shared" si="16"/>
        <v>0</v>
      </c>
    </row>
    <row r="26" spans="1:43" s="890" customFormat="1" ht="14.1" customHeight="1">
      <c r="A26" s="881"/>
      <c r="B26" s="882" t="s">
        <v>39</v>
      </c>
      <c r="C26" s="883">
        <v>0</v>
      </c>
      <c r="D26" s="883">
        <f t="shared" si="8"/>
        <v>0</v>
      </c>
      <c r="E26" s="883">
        <f t="shared" si="8"/>
        <v>0</v>
      </c>
      <c r="F26" s="883">
        <f t="shared" si="8"/>
        <v>0</v>
      </c>
      <c r="G26" s="883">
        <f t="shared" si="8"/>
        <v>0</v>
      </c>
      <c r="H26" s="883">
        <f t="shared" si="8"/>
        <v>0</v>
      </c>
      <c r="I26" s="883">
        <f t="shared" si="8"/>
        <v>0</v>
      </c>
      <c r="J26" s="883">
        <f t="shared" si="8"/>
        <v>0</v>
      </c>
      <c r="K26" s="883">
        <f t="shared" si="8"/>
        <v>0</v>
      </c>
      <c r="L26" s="883">
        <f t="shared" si="8"/>
        <v>0</v>
      </c>
      <c r="M26" s="883">
        <f t="shared" si="8"/>
        <v>0</v>
      </c>
      <c r="N26" s="884">
        <f t="shared" si="8"/>
        <v>0</v>
      </c>
      <c r="O26" s="885">
        <f>SUM(C26:N26)</f>
        <v>0</v>
      </c>
      <c r="P26" s="886"/>
      <c r="Q26" s="883">
        <f t="shared" si="9"/>
        <v>0</v>
      </c>
      <c r="R26" s="883">
        <f t="shared" ref="R26:AB26" si="22">Q26</f>
        <v>0</v>
      </c>
      <c r="S26" s="883">
        <f t="shared" si="22"/>
        <v>0</v>
      </c>
      <c r="T26" s="883">
        <f t="shared" si="22"/>
        <v>0</v>
      </c>
      <c r="U26" s="883">
        <f t="shared" si="22"/>
        <v>0</v>
      </c>
      <c r="V26" s="883">
        <f t="shared" si="22"/>
        <v>0</v>
      </c>
      <c r="W26" s="883">
        <f t="shared" si="22"/>
        <v>0</v>
      </c>
      <c r="X26" s="883">
        <f t="shared" si="22"/>
        <v>0</v>
      </c>
      <c r="Y26" s="883">
        <f t="shared" si="22"/>
        <v>0</v>
      </c>
      <c r="Z26" s="883">
        <f t="shared" si="22"/>
        <v>0</v>
      </c>
      <c r="AA26" s="883">
        <f t="shared" si="22"/>
        <v>0</v>
      </c>
      <c r="AB26" s="884">
        <f t="shared" si="22"/>
        <v>0</v>
      </c>
      <c r="AC26" s="885">
        <f t="shared" ref="AC26:AC32" si="23">SUM(Q26:AB26)</f>
        <v>0</v>
      </c>
      <c r="AD26" s="887"/>
      <c r="AE26" s="888">
        <f t="shared" si="12"/>
        <v>0</v>
      </c>
      <c r="AF26" s="883">
        <f t="shared" si="19"/>
        <v>0</v>
      </c>
      <c r="AG26" s="883">
        <f t="shared" si="13"/>
        <v>0</v>
      </c>
      <c r="AH26" s="884">
        <f t="shared" si="13"/>
        <v>0</v>
      </c>
      <c r="AI26" s="885">
        <f>SUM(AE26:AH26)</f>
        <v>0</v>
      </c>
      <c r="AJ26" s="887"/>
      <c r="AK26" s="888">
        <f t="shared" si="14"/>
        <v>0</v>
      </c>
      <c r="AL26" s="883">
        <f t="shared" si="15"/>
        <v>0</v>
      </c>
      <c r="AM26" s="883">
        <f t="shared" si="15"/>
        <v>0</v>
      </c>
      <c r="AN26" s="884">
        <f t="shared" si="15"/>
        <v>0</v>
      </c>
      <c r="AO26" s="885">
        <f>SUM(AK26:AN26)</f>
        <v>0</v>
      </c>
      <c r="AP26" s="887"/>
      <c r="AQ26" s="889">
        <f t="shared" si="16"/>
        <v>0</v>
      </c>
    </row>
    <row r="27" spans="1:43" s="890" customFormat="1" ht="14.1" customHeight="1">
      <c r="A27" s="881"/>
      <c r="B27" s="882" t="s">
        <v>40</v>
      </c>
      <c r="C27" s="883">
        <v>0</v>
      </c>
      <c r="D27" s="883">
        <f t="shared" si="8"/>
        <v>0</v>
      </c>
      <c r="E27" s="883">
        <f t="shared" si="8"/>
        <v>0</v>
      </c>
      <c r="F27" s="883">
        <f t="shared" si="8"/>
        <v>0</v>
      </c>
      <c r="G27" s="883">
        <f t="shared" si="8"/>
        <v>0</v>
      </c>
      <c r="H27" s="883">
        <f t="shared" si="8"/>
        <v>0</v>
      </c>
      <c r="I27" s="883">
        <f t="shared" si="8"/>
        <v>0</v>
      </c>
      <c r="J27" s="883">
        <f t="shared" si="8"/>
        <v>0</v>
      </c>
      <c r="K27" s="883">
        <f t="shared" si="8"/>
        <v>0</v>
      </c>
      <c r="L27" s="883">
        <f t="shared" si="8"/>
        <v>0</v>
      </c>
      <c r="M27" s="883">
        <f t="shared" si="8"/>
        <v>0</v>
      </c>
      <c r="N27" s="884">
        <f t="shared" si="8"/>
        <v>0</v>
      </c>
      <c r="O27" s="885">
        <f t="shared" si="4"/>
        <v>0</v>
      </c>
      <c r="P27" s="886"/>
      <c r="Q27" s="883">
        <f t="shared" si="9"/>
        <v>0</v>
      </c>
      <c r="R27" s="883">
        <f t="shared" ref="R27:AB27" si="24">Q27</f>
        <v>0</v>
      </c>
      <c r="S27" s="883">
        <f t="shared" si="24"/>
        <v>0</v>
      </c>
      <c r="T27" s="883">
        <f t="shared" si="24"/>
        <v>0</v>
      </c>
      <c r="U27" s="883">
        <f t="shared" si="24"/>
        <v>0</v>
      </c>
      <c r="V27" s="883">
        <f t="shared" si="24"/>
        <v>0</v>
      </c>
      <c r="W27" s="883">
        <f t="shared" si="24"/>
        <v>0</v>
      </c>
      <c r="X27" s="883">
        <f t="shared" si="24"/>
        <v>0</v>
      </c>
      <c r="Y27" s="883">
        <f t="shared" si="24"/>
        <v>0</v>
      </c>
      <c r="Z27" s="883">
        <f t="shared" si="24"/>
        <v>0</v>
      </c>
      <c r="AA27" s="883">
        <f t="shared" si="24"/>
        <v>0</v>
      </c>
      <c r="AB27" s="884">
        <f t="shared" si="24"/>
        <v>0</v>
      </c>
      <c r="AC27" s="885">
        <f t="shared" si="23"/>
        <v>0</v>
      </c>
      <c r="AD27" s="887"/>
      <c r="AE27" s="888">
        <f t="shared" si="12"/>
        <v>0</v>
      </c>
      <c r="AF27" s="883">
        <f t="shared" si="19"/>
        <v>0</v>
      </c>
      <c r="AG27" s="883">
        <f t="shared" si="13"/>
        <v>0</v>
      </c>
      <c r="AH27" s="884">
        <f t="shared" si="13"/>
        <v>0</v>
      </c>
      <c r="AI27" s="885">
        <f t="shared" si="5"/>
        <v>0</v>
      </c>
      <c r="AJ27" s="887"/>
      <c r="AK27" s="888">
        <f t="shared" si="14"/>
        <v>0</v>
      </c>
      <c r="AL27" s="883">
        <f t="shared" si="15"/>
        <v>0</v>
      </c>
      <c r="AM27" s="883">
        <f t="shared" si="15"/>
        <v>0</v>
      </c>
      <c r="AN27" s="884">
        <f t="shared" si="15"/>
        <v>0</v>
      </c>
      <c r="AO27" s="885">
        <f t="shared" si="6"/>
        <v>0</v>
      </c>
      <c r="AP27" s="887"/>
      <c r="AQ27" s="889">
        <f t="shared" si="16"/>
        <v>0</v>
      </c>
    </row>
    <row r="28" spans="1:43" s="890" customFormat="1" ht="14.1" customHeight="1">
      <c r="A28" s="881"/>
      <c r="B28" s="882" t="s">
        <v>43</v>
      </c>
      <c r="C28" s="883">
        <v>0</v>
      </c>
      <c r="D28" s="883">
        <f t="shared" si="8"/>
        <v>0</v>
      </c>
      <c r="E28" s="883">
        <f t="shared" si="8"/>
        <v>0</v>
      </c>
      <c r="F28" s="883">
        <f t="shared" si="8"/>
        <v>0</v>
      </c>
      <c r="G28" s="883">
        <f t="shared" si="8"/>
        <v>0</v>
      </c>
      <c r="H28" s="883">
        <f t="shared" si="8"/>
        <v>0</v>
      </c>
      <c r="I28" s="883">
        <f t="shared" si="8"/>
        <v>0</v>
      </c>
      <c r="J28" s="883">
        <f t="shared" si="8"/>
        <v>0</v>
      </c>
      <c r="K28" s="883">
        <f t="shared" si="8"/>
        <v>0</v>
      </c>
      <c r="L28" s="883">
        <f t="shared" si="8"/>
        <v>0</v>
      </c>
      <c r="M28" s="883">
        <f t="shared" si="8"/>
        <v>0</v>
      </c>
      <c r="N28" s="884">
        <f t="shared" si="8"/>
        <v>0</v>
      </c>
      <c r="O28" s="885">
        <f t="shared" si="4"/>
        <v>0</v>
      </c>
      <c r="P28" s="886"/>
      <c r="Q28" s="883">
        <f t="shared" si="9"/>
        <v>0</v>
      </c>
      <c r="R28" s="883">
        <f t="shared" ref="R28:AB28" si="25">Q28</f>
        <v>0</v>
      </c>
      <c r="S28" s="883">
        <f t="shared" si="25"/>
        <v>0</v>
      </c>
      <c r="T28" s="883">
        <f t="shared" si="25"/>
        <v>0</v>
      </c>
      <c r="U28" s="883">
        <f t="shared" si="25"/>
        <v>0</v>
      </c>
      <c r="V28" s="883">
        <f t="shared" si="25"/>
        <v>0</v>
      </c>
      <c r="W28" s="883">
        <f t="shared" si="25"/>
        <v>0</v>
      </c>
      <c r="X28" s="883">
        <f t="shared" si="25"/>
        <v>0</v>
      </c>
      <c r="Y28" s="883">
        <f t="shared" si="25"/>
        <v>0</v>
      </c>
      <c r="Z28" s="883">
        <f t="shared" si="25"/>
        <v>0</v>
      </c>
      <c r="AA28" s="883">
        <f t="shared" si="25"/>
        <v>0</v>
      </c>
      <c r="AB28" s="884">
        <f t="shared" si="25"/>
        <v>0</v>
      </c>
      <c r="AC28" s="885">
        <f t="shared" si="23"/>
        <v>0</v>
      </c>
      <c r="AD28" s="887"/>
      <c r="AE28" s="888">
        <f t="shared" si="12"/>
        <v>0</v>
      </c>
      <c r="AF28" s="883">
        <f t="shared" si="19"/>
        <v>0</v>
      </c>
      <c r="AG28" s="883">
        <f t="shared" si="13"/>
        <v>0</v>
      </c>
      <c r="AH28" s="884">
        <f t="shared" si="13"/>
        <v>0</v>
      </c>
      <c r="AI28" s="885">
        <f t="shared" si="5"/>
        <v>0</v>
      </c>
      <c r="AJ28" s="887"/>
      <c r="AK28" s="888">
        <f t="shared" si="14"/>
        <v>0</v>
      </c>
      <c r="AL28" s="883">
        <f t="shared" ref="AL28:AN29" si="26">AK28</f>
        <v>0</v>
      </c>
      <c r="AM28" s="883">
        <f t="shared" si="26"/>
        <v>0</v>
      </c>
      <c r="AN28" s="884">
        <f t="shared" si="26"/>
        <v>0</v>
      </c>
      <c r="AO28" s="885">
        <f t="shared" si="6"/>
        <v>0</v>
      </c>
      <c r="AP28" s="887"/>
      <c r="AQ28" s="889">
        <f t="shared" si="16"/>
        <v>0</v>
      </c>
    </row>
    <row r="29" spans="1:43" s="890" customFormat="1" ht="14.1" customHeight="1">
      <c r="A29" s="881"/>
      <c r="B29" s="882" t="s">
        <v>44</v>
      </c>
      <c r="C29" s="883">
        <v>0</v>
      </c>
      <c r="D29" s="883">
        <f t="shared" ref="D29:N29" si="27">C29</f>
        <v>0</v>
      </c>
      <c r="E29" s="883">
        <f t="shared" si="27"/>
        <v>0</v>
      </c>
      <c r="F29" s="883">
        <f t="shared" si="27"/>
        <v>0</v>
      </c>
      <c r="G29" s="883">
        <f t="shared" si="27"/>
        <v>0</v>
      </c>
      <c r="H29" s="883">
        <f t="shared" si="27"/>
        <v>0</v>
      </c>
      <c r="I29" s="883">
        <f t="shared" si="27"/>
        <v>0</v>
      </c>
      <c r="J29" s="883">
        <f t="shared" si="27"/>
        <v>0</v>
      </c>
      <c r="K29" s="883">
        <f t="shared" si="27"/>
        <v>0</v>
      </c>
      <c r="L29" s="883">
        <f t="shared" si="27"/>
        <v>0</v>
      </c>
      <c r="M29" s="883">
        <f t="shared" si="27"/>
        <v>0</v>
      </c>
      <c r="N29" s="884">
        <f t="shared" si="27"/>
        <v>0</v>
      </c>
      <c r="O29" s="891">
        <f t="shared" si="4"/>
        <v>0</v>
      </c>
      <c r="P29" s="886"/>
      <c r="Q29" s="883">
        <f t="shared" si="9"/>
        <v>0</v>
      </c>
      <c r="R29" s="883">
        <f t="shared" ref="R29:AB29" si="28">Q29</f>
        <v>0</v>
      </c>
      <c r="S29" s="883">
        <f t="shared" si="28"/>
        <v>0</v>
      </c>
      <c r="T29" s="883">
        <f t="shared" si="28"/>
        <v>0</v>
      </c>
      <c r="U29" s="883">
        <f t="shared" si="28"/>
        <v>0</v>
      </c>
      <c r="V29" s="883">
        <f t="shared" si="28"/>
        <v>0</v>
      </c>
      <c r="W29" s="883">
        <f t="shared" si="28"/>
        <v>0</v>
      </c>
      <c r="X29" s="883">
        <f t="shared" si="28"/>
        <v>0</v>
      </c>
      <c r="Y29" s="883">
        <f t="shared" si="28"/>
        <v>0</v>
      </c>
      <c r="Z29" s="883">
        <f t="shared" si="28"/>
        <v>0</v>
      </c>
      <c r="AA29" s="883">
        <f t="shared" si="28"/>
        <v>0</v>
      </c>
      <c r="AB29" s="884">
        <f t="shared" si="28"/>
        <v>0</v>
      </c>
      <c r="AC29" s="885">
        <f t="shared" si="23"/>
        <v>0</v>
      </c>
      <c r="AD29" s="887"/>
      <c r="AE29" s="888">
        <f t="shared" si="12"/>
        <v>0</v>
      </c>
      <c r="AF29" s="883">
        <f>AE29</f>
        <v>0</v>
      </c>
      <c r="AG29" s="883">
        <f>AF29</f>
        <v>0</v>
      </c>
      <c r="AH29" s="884">
        <f>AG29</f>
        <v>0</v>
      </c>
      <c r="AI29" s="885">
        <f t="shared" si="5"/>
        <v>0</v>
      </c>
      <c r="AJ29" s="887"/>
      <c r="AK29" s="888">
        <f>AH29</f>
        <v>0</v>
      </c>
      <c r="AL29" s="883">
        <f t="shared" si="26"/>
        <v>0</v>
      </c>
      <c r="AM29" s="883">
        <f t="shared" si="26"/>
        <v>0</v>
      </c>
      <c r="AN29" s="884">
        <f t="shared" si="26"/>
        <v>0</v>
      </c>
      <c r="AO29" s="885">
        <f t="shared" si="6"/>
        <v>0</v>
      </c>
      <c r="AP29" s="887"/>
      <c r="AQ29" s="889">
        <f t="shared" si="16"/>
        <v>0</v>
      </c>
    </row>
    <row r="30" spans="1:43" s="890" customFormat="1" ht="14.1" customHeight="1">
      <c r="A30" s="881"/>
      <c r="B30" s="892" t="s">
        <v>282</v>
      </c>
      <c r="C30" s="822">
        <f>LoanInvestSchedules!M$75</f>
        <v>0</v>
      </c>
      <c r="D30" s="822">
        <f>LoanInvestSchedules!N$75</f>
        <v>0</v>
      </c>
      <c r="E30" s="822">
        <f>LoanInvestSchedules!O$75</f>
        <v>0</v>
      </c>
      <c r="F30" s="822">
        <f>LoanInvestSchedules!P$75</f>
        <v>0</v>
      </c>
      <c r="G30" s="822">
        <f>LoanInvestSchedules!Q$75</f>
        <v>0</v>
      </c>
      <c r="H30" s="822">
        <f>LoanInvestSchedules!R$75</f>
        <v>0</v>
      </c>
      <c r="I30" s="822">
        <f>LoanInvestSchedules!S$75</f>
        <v>0</v>
      </c>
      <c r="J30" s="822">
        <f>LoanInvestSchedules!T$75</f>
        <v>0</v>
      </c>
      <c r="K30" s="822">
        <f>LoanInvestSchedules!U$75</f>
        <v>0</v>
      </c>
      <c r="L30" s="822">
        <f>LoanInvestSchedules!V$75</f>
        <v>0</v>
      </c>
      <c r="M30" s="822">
        <f>LoanInvestSchedules!W$75</f>
        <v>0</v>
      </c>
      <c r="N30" s="822">
        <f>LoanInvestSchedules!X$75</f>
        <v>0</v>
      </c>
      <c r="O30" s="827">
        <f t="shared" si="4"/>
        <v>0</v>
      </c>
      <c r="P30" s="818"/>
      <c r="Q30" s="822">
        <f>LoanInvestSchedules!Y$75</f>
        <v>0</v>
      </c>
      <c r="R30" s="822">
        <f>LoanInvestSchedules!Z$75</f>
        <v>0</v>
      </c>
      <c r="S30" s="822">
        <f>LoanInvestSchedules!AA$75</f>
        <v>0</v>
      </c>
      <c r="T30" s="822">
        <f>LoanInvestSchedules!AB$75</f>
        <v>0</v>
      </c>
      <c r="U30" s="822">
        <f>LoanInvestSchedules!AC$75</f>
        <v>0</v>
      </c>
      <c r="V30" s="822">
        <f>LoanInvestSchedules!AD$75</f>
        <v>0</v>
      </c>
      <c r="W30" s="822">
        <f>LoanInvestSchedules!AE$75</f>
        <v>0</v>
      </c>
      <c r="X30" s="822">
        <f>LoanInvestSchedules!AF$75</f>
        <v>0</v>
      </c>
      <c r="Y30" s="822">
        <f>LoanInvestSchedules!AG$75</f>
        <v>0</v>
      </c>
      <c r="Z30" s="822">
        <f>LoanInvestSchedules!AH$75</f>
        <v>0</v>
      </c>
      <c r="AA30" s="822">
        <f>LoanInvestSchedules!AI$75</f>
        <v>0</v>
      </c>
      <c r="AB30" s="822">
        <f>LoanInvestSchedules!AJ$75</f>
        <v>0</v>
      </c>
      <c r="AC30" s="827">
        <f t="shared" si="23"/>
        <v>0</v>
      </c>
      <c r="AD30" s="878"/>
      <c r="AE30" s="860">
        <f>SUM(LoanInvestSchedules!AK$75:'LoanInvestSchedules'!AM$75)</f>
        <v>0</v>
      </c>
      <c r="AF30" s="822">
        <f>SUM(LoanInvestSchedules!AN$75:'LoanInvestSchedules'!AP$75)</f>
        <v>0</v>
      </c>
      <c r="AG30" s="822">
        <f>SUM(LoanInvestSchedules!AQ$75:'LoanInvestSchedules'!AS$75)</f>
        <v>0</v>
      </c>
      <c r="AH30" s="893">
        <f>SUM(LoanInvestSchedules!AT$75:'LoanInvestSchedules'!AV$75)</f>
        <v>0</v>
      </c>
      <c r="AI30" s="827">
        <f t="shared" si="5"/>
        <v>0</v>
      </c>
      <c r="AJ30" s="878"/>
      <c r="AK30" s="860">
        <f>SUM(LoanInvestSchedules!AW$75:'LoanInvestSchedules'!AY$75)</f>
        <v>0</v>
      </c>
      <c r="AL30" s="822">
        <f>SUM(LoanInvestSchedules!AZ$75:'LoanInvestSchedules'!BB$75)</f>
        <v>0</v>
      </c>
      <c r="AM30" s="822">
        <f>SUM(LoanInvestSchedules!BC$75:'LoanInvestSchedules'!BE$75)</f>
        <v>0</v>
      </c>
      <c r="AN30" s="893">
        <f>SUM(LoanInvestSchedules!BF$75:'LoanInvestSchedules'!BH$75)</f>
        <v>0</v>
      </c>
      <c r="AO30" s="827">
        <f t="shared" si="6"/>
        <v>0</v>
      </c>
      <c r="AP30" s="878"/>
      <c r="AQ30" s="827">
        <f>SUM(LoanInvestSchedules!BI$75:'LoanInvestSchedules'!BT$75)</f>
        <v>0</v>
      </c>
    </row>
    <row r="31" spans="1:43" s="47" customFormat="1" ht="14.1" customHeight="1">
      <c r="A31" s="62"/>
      <c r="B31" s="531" t="s">
        <v>45</v>
      </c>
      <c r="C31" s="104">
        <v>0</v>
      </c>
      <c r="D31" s="104">
        <f t="shared" ref="D31:N32" si="29">C31</f>
        <v>0</v>
      </c>
      <c r="E31" s="104">
        <f t="shared" si="29"/>
        <v>0</v>
      </c>
      <c r="F31" s="104">
        <f t="shared" si="29"/>
        <v>0</v>
      </c>
      <c r="G31" s="104">
        <f t="shared" si="29"/>
        <v>0</v>
      </c>
      <c r="H31" s="104">
        <f t="shared" si="29"/>
        <v>0</v>
      </c>
      <c r="I31" s="104">
        <f t="shared" si="29"/>
        <v>0</v>
      </c>
      <c r="J31" s="104">
        <f t="shared" si="29"/>
        <v>0</v>
      </c>
      <c r="K31" s="104">
        <f t="shared" si="29"/>
        <v>0</v>
      </c>
      <c r="L31" s="104">
        <f t="shared" si="29"/>
        <v>0</v>
      </c>
      <c r="M31" s="104">
        <f t="shared" si="29"/>
        <v>0</v>
      </c>
      <c r="N31" s="196">
        <f t="shared" si="29"/>
        <v>0</v>
      </c>
      <c r="O31" s="146">
        <f t="shared" si="4"/>
        <v>0</v>
      </c>
      <c r="P31" s="187"/>
      <c r="Q31" s="104">
        <f t="shared" si="9"/>
        <v>0</v>
      </c>
      <c r="R31" s="104">
        <f t="shared" ref="R31:AB31" si="30">Q31</f>
        <v>0</v>
      </c>
      <c r="S31" s="104">
        <f t="shared" si="30"/>
        <v>0</v>
      </c>
      <c r="T31" s="104">
        <f t="shared" si="30"/>
        <v>0</v>
      </c>
      <c r="U31" s="104">
        <f t="shared" si="30"/>
        <v>0</v>
      </c>
      <c r="V31" s="104">
        <f t="shared" si="30"/>
        <v>0</v>
      </c>
      <c r="W31" s="104">
        <f t="shared" si="30"/>
        <v>0</v>
      </c>
      <c r="X31" s="104">
        <f t="shared" si="30"/>
        <v>0</v>
      </c>
      <c r="Y31" s="104">
        <f t="shared" si="30"/>
        <v>0</v>
      </c>
      <c r="Z31" s="104">
        <f t="shared" si="30"/>
        <v>0</v>
      </c>
      <c r="AA31" s="104">
        <f t="shared" si="30"/>
        <v>0</v>
      </c>
      <c r="AB31" s="196">
        <f t="shared" si="30"/>
        <v>0</v>
      </c>
      <c r="AC31" s="146">
        <f t="shared" si="23"/>
        <v>0</v>
      </c>
      <c r="AD31" s="145"/>
      <c r="AE31" s="122">
        <f t="shared" si="12"/>
        <v>0</v>
      </c>
      <c r="AF31" s="104">
        <f t="shared" ref="AF31:AH32" si="31">AE31</f>
        <v>0</v>
      </c>
      <c r="AG31" s="104">
        <f t="shared" si="31"/>
        <v>0</v>
      </c>
      <c r="AH31" s="196">
        <f t="shared" si="31"/>
        <v>0</v>
      </c>
      <c r="AI31" s="146">
        <f t="shared" si="5"/>
        <v>0</v>
      </c>
      <c r="AJ31" s="145"/>
      <c r="AK31" s="122">
        <f>AH31</f>
        <v>0</v>
      </c>
      <c r="AL31" s="104">
        <f t="shared" ref="AL31:AN32" si="32">AK31</f>
        <v>0</v>
      </c>
      <c r="AM31" s="104">
        <f t="shared" si="32"/>
        <v>0</v>
      </c>
      <c r="AN31" s="196">
        <f t="shared" si="32"/>
        <v>0</v>
      </c>
      <c r="AO31" s="146">
        <f t="shared" si="6"/>
        <v>0</v>
      </c>
      <c r="AP31" s="145"/>
      <c r="AQ31" s="111">
        <f t="shared" si="16"/>
        <v>0</v>
      </c>
    </row>
    <row r="32" spans="1:43" s="47" customFormat="1" ht="14.1" customHeight="1">
      <c r="A32" s="62"/>
      <c r="B32" s="531" t="s">
        <v>45</v>
      </c>
      <c r="C32" s="104">
        <v>0</v>
      </c>
      <c r="D32" s="104">
        <f t="shared" si="29"/>
        <v>0</v>
      </c>
      <c r="E32" s="104">
        <f t="shared" si="29"/>
        <v>0</v>
      </c>
      <c r="F32" s="104">
        <f t="shared" si="29"/>
        <v>0</v>
      </c>
      <c r="G32" s="104">
        <f t="shared" si="29"/>
        <v>0</v>
      </c>
      <c r="H32" s="104">
        <f t="shared" si="29"/>
        <v>0</v>
      </c>
      <c r="I32" s="104">
        <f t="shared" si="29"/>
        <v>0</v>
      </c>
      <c r="J32" s="104">
        <f t="shared" si="29"/>
        <v>0</v>
      </c>
      <c r="K32" s="104">
        <f t="shared" si="29"/>
        <v>0</v>
      </c>
      <c r="L32" s="104">
        <f t="shared" si="29"/>
        <v>0</v>
      </c>
      <c r="M32" s="104">
        <f t="shared" si="29"/>
        <v>0</v>
      </c>
      <c r="N32" s="196">
        <f t="shared" si="29"/>
        <v>0</v>
      </c>
      <c r="O32" s="146">
        <f t="shared" si="4"/>
        <v>0</v>
      </c>
      <c r="P32" s="187"/>
      <c r="Q32" s="104">
        <f t="shared" si="9"/>
        <v>0</v>
      </c>
      <c r="R32" s="104">
        <f t="shared" ref="R32:AB32" si="33">Q32</f>
        <v>0</v>
      </c>
      <c r="S32" s="104">
        <f t="shared" si="33"/>
        <v>0</v>
      </c>
      <c r="T32" s="104">
        <f t="shared" si="33"/>
        <v>0</v>
      </c>
      <c r="U32" s="104">
        <f t="shared" si="33"/>
        <v>0</v>
      </c>
      <c r="V32" s="104">
        <f t="shared" si="33"/>
        <v>0</v>
      </c>
      <c r="W32" s="104">
        <f t="shared" si="33"/>
        <v>0</v>
      </c>
      <c r="X32" s="104">
        <f t="shared" si="33"/>
        <v>0</v>
      </c>
      <c r="Y32" s="104">
        <f t="shared" si="33"/>
        <v>0</v>
      </c>
      <c r="Z32" s="104">
        <f t="shared" si="33"/>
        <v>0</v>
      </c>
      <c r="AA32" s="104">
        <f t="shared" si="33"/>
        <v>0</v>
      </c>
      <c r="AB32" s="196">
        <f t="shared" si="33"/>
        <v>0</v>
      </c>
      <c r="AC32" s="146">
        <f t="shared" si="23"/>
        <v>0</v>
      </c>
      <c r="AD32" s="145"/>
      <c r="AE32" s="122">
        <f t="shared" si="12"/>
        <v>0</v>
      </c>
      <c r="AF32" s="104">
        <f t="shared" si="31"/>
        <v>0</v>
      </c>
      <c r="AG32" s="104">
        <f t="shared" si="31"/>
        <v>0</v>
      </c>
      <c r="AH32" s="196">
        <f t="shared" si="31"/>
        <v>0</v>
      </c>
      <c r="AI32" s="146">
        <f t="shared" si="5"/>
        <v>0</v>
      </c>
      <c r="AJ32" s="145"/>
      <c r="AK32" s="122">
        <f>AH32</f>
        <v>0</v>
      </c>
      <c r="AL32" s="104">
        <f t="shared" si="32"/>
        <v>0</v>
      </c>
      <c r="AM32" s="104">
        <f t="shared" si="32"/>
        <v>0</v>
      </c>
      <c r="AN32" s="196">
        <f t="shared" si="32"/>
        <v>0</v>
      </c>
      <c r="AO32" s="146">
        <f t="shared" si="6"/>
        <v>0</v>
      </c>
      <c r="AP32" s="145"/>
      <c r="AQ32" s="111">
        <f t="shared" si="16"/>
        <v>0</v>
      </c>
    </row>
    <row r="33" spans="1:43" s="47" customFormat="1" ht="14.1" customHeight="1" thickBot="1">
      <c r="A33" s="62"/>
      <c r="B33" s="532" t="s">
        <v>98</v>
      </c>
      <c r="C33" s="197">
        <f t="shared" ref="C33:O33" si="34">SUM(C14:C32)</f>
        <v>3050</v>
      </c>
      <c r="D33" s="197">
        <f t="shared" si="34"/>
        <v>2430</v>
      </c>
      <c r="E33" s="197">
        <f t="shared" si="34"/>
        <v>2430</v>
      </c>
      <c r="F33" s="197">
        <f t="shared" si="34"/>
        <v>2430</v>
      </c>
      <c r="G33" s="197">
        <f t="shared" si="34"/>
        <v>2430</v>
      </c>
      <c r="H33" s="197">
        <f t="shared" si="34"/>
        <v>2430</v>
      </c>
      <c r="I33" s="197">
        <f t="shared" si="34"/>
        <v>2430</v>
      </c>
      <c r="J33" s="197">
        <f t="shared" si="34"/>
        <v>2430</v>
      </c>
      <c r="K33" s="197">
        <f t="shared" si="34"/>
        <v>2430</v>
      </c>
      <c r="L33" s="197">
        <f t="shared" si="34"/>
        <v>2430</v>
      </c>
      <c r="M33" s="197">
        <f t="shared" si="34"/>
        <v>2430</v>
      </c>
      <c r="N33" s="198">
        <f t="shared" si="34"/>
        <v>2430</v>
      </c>
      <c r="O33" s="199">
        <f t="shared" si="34"/>
        <v>29780</v>
      </c>
      <c r="P33" s="187"/>
      <c r="Q33" s="197">
        <f t="shared" ref="Q33:AC33" si="35">SUM(Q14:Q32)</f>
        <v>3210</v>
      </c>
      <c r="R33" s="197">
        <f t="shared" si="35"/>
        <v>3210</v>
      </c>
      <c r="S33" s="197">
        <f t="shared" si="35"/>
        <v>3210</v>
      </c>
      <c r="T33" s="197">
        <f t="shared" si="35"/>
        <v>3210</v>
      </c>
      <c r="U33" s="197">
        <f t="shared" si="35"/>
        <v>3210</v>
      </c>
      <c r="V33" s="197">
        <f t="shared" si="35"/>
        <v>3210</v>
      </c>
      <c r="W33" s="197">
        <f t="shared" si="35"/>
        <v>3210</v>
      </c>
      <c r="X33" s="197">
        <f t="shared" si="35"/>
        <v>3210</v>
      </c>
      <c r="Y33" s="197">
        <f t="shared" si="35"/>
        <v>3210</v>
      </c>
      <c r="Z33" s="197">
        <f t="shared" si="35"/>
        <v>3210</v>
      </c>
      <c r="AA33" s="197">
        <f t="shared" si="35"/>
        <v>3210</v>
      </c>
      <c r="AB33" s="198">
        <f>SUM(AB14:AB32)</f>
        <v>3210</v>
      </c>
      <c r="AC33" s="199">
        <f t="shared" si="35"/>
        <v>38520</v>
      </c>
      <c r="AD33" s="145"/>
      <c r="AE33" s="200">
        <f>SUM(AE14:AE32)</f>
        <v>10940</v>
      </c>
      <c r="AF33" s="197">
        <f>SUM(AF14:AF32)</f>
        <v>10940</v>
      </c>
      <c r="AG33" s="197">
        <f>SUM(AG14:AG32)</f>
        <v>10940</v>
      </c>
      <c r="AH33" s="198">
        <f>SUM(AH14:AH32)</f>
        <v>10940</v>
      </c>
      <c r="AI33" s="199">
        <f>SUM(AI14:AI32)</f>
        <v>43760</v>
      </c>
      <c r="AJ33" s="145"/>
      <c r="AK33" s="200">
        <f>SUM(AK14:AK32)</f>
        <v>12490</v>
      </c>
      <c r="AL33" s="197">
        <f>SUM(AL14:AL32)</f>
        <v>12490</v>
      </c>
      <c r="AM33" s="197">
        <f>SUM(AM14:AM32)</f>
        <v>12490</v>
      </c>
      <c r="AN33" s="198">
        <f>SUM(AN14:AN32)</f>
        <v>12490</v>
      </c>
      <c r="AO33" s="199">
        <f>SUM(AO14:AO32)</f>
        <v>49960</v>
      </c>
      <c r="AP33" s="145"/>
      <c r="AQ33" s="199">
        <f>SUM(AQ14:AQ32)</f>
        <v>49960</v>
      </c>
    </row>
    <row r="34" spans="1:43" s="47" customFormat="1" ht="14.1" customHeight="1">
      <c r="A34" s="62"/>
      <c r="B34" s="530" t="s">
        <v>46</v>
      </c>
      <c r="C34" s="201">
        <f t="shared" ref="C34:O34" si="36">SUM(C11-C33)</f>
        <v>-3050</v>
      </c>
      <c r="D34" s="201">
        <f t="shared" si="36"/>
        <v>-2430</v>
      </c>
      <c r="E34" s="201">
        <f t="shared" si="36"/>
        <v>-2430</v>
      </c>
      <c r="F34" s="201">
        <f t="shared" si="36"/>
        <v>-2430</v>
      </c>
      <c r="G34" s="201">
        <f t="shared" si="36"/>
        <v>-2430</v>
      </c>
      <c r="H34" s="201">
        <f t="shared" si="36"/>
        <v>-2430</v>
      </c>
      <c r="I34" s="201">
        <f t="shared" si="36"/>
        <v>-2430</v>
      </c>
      <c r="J34" s="201">
        <f t="shared" si="36"/>
        <v>-2430</v>
      </c>
      <c r="K34" s="201">
        <f t="shared" si="36"/>
        <v>-2430</v>
      </c>
      <c r="L34" s="201">
        <f t="shared" si="36"/>
        <v>-2430</v>
      </c>
      <c r="M34" s="201">
        <f t="shared" si="36"/>
        <v>-2430</v>
      </c>
      <c r="N34" s="202">
        <f t="shared" si="36"/>
        <v>-2430</v>
      </c>
      <c r="O34" s="146">
        <f t="shared" si="36"/>
        <v>-29780</v>
      </c>
      <c r="P34" s="187"/>
      <c r="Q34" s="201">
        <f t="shared" ref="Q34:AC34" si="37">SUM(Q11-Q33)</f>
        <v>-3210</v>
      </c>
      <c r="R34" s="201">
        <f t="shared" si="37"/>
        <v>-3210</v>
      </c>
      <c r="S34" s="201">
        <f t="shared" si="37"/>
        <v>-3210</v>
      </c>
      <c r="T34" s="201">
        <f>SUM(T11-T33)</f>
        <v>-3210</v>
      </c>
      <c r="U34" s="201">
        <f t="shared" si="37"/>
        <v>-3210</v>
      </c>
      <c r="V34" s="201">
        <f t="shared" si="37"/>
        <v>-3210</v>
      </c>
      <c r="W34" s="201">
        <f t="shared" si="37"/>
        <v>-3210</v>
      </c>
      <c r="X34" s="201">
        <f t="shared" si="37"/>
        <v>-3210</v>
      </c>
      <c r="Y34" s="201">
        <f t="shared" si="37"/>
        <v>-3210</v>
      </c>
      <c r="Z34" s="201">
        <f t="shared" si="37"/>
        <v>-3210</v>
      </c>
      <c r="AA34" s="201">
        <f t="shared" si="37"/>
        <v>-3210</v>
      </c>
      <c r="AB34" s="202">
        <f t="shared" si="37"/>
        <v>-3210</v>
      </c>
      <c r="AC34" s="146">
        <f t="shared" si="37"/>
        <v>-38520</v>
      </c>
      <c r="AD34" s="145"/>
      <c r="AE34" s="203">
        <f>SUM(AE11-AE33)</f>
        <v>-10940</v>
      </c>
      <c r="AF34" s="201">
        <f>SUM(AF11-AF33)</f>
        <v>-10940</v>
      </c>
      <c r="AG34" s="201">
        <f>SUM(AG11-AG33)</f>
        <v>-10940</v>
      </c>
      <c r="AH34" s="202">
        <f>SUM(AH11-AH33)</f>
        <v>-10940</v>
      </c>
      <c r="AI34" s="146">
        <f>SUM(AI11-AI33)</f>
        <v>-43760</v>
      </c>
      <c r="AJ34" s="145"/>
      <c r="AK34" s="203">
        <f>SUM(AK11-AK33)</f>
        <v>-12490</v>
      </c>
      <c r="AL34" s="201">
        <f>SUM(AL11-AL33)</f>
        <v>-12490</v>
      </c>
      <c r="AM34" s="201">
        <f>SUM(AM11-AM33)</f>
        <v>-12490</v>
      </c>
      <c r="AN34" s="202">
        <f>SUM(AN11-AN33)</f>
        <v>-12490</v>
      </c>
      <c r="AO34" s="146">
        <f>SUM(AO11-AO33)</f>
        <v>-49960</v>
      </c>
      <c r="AP34" s="145"/>
      <c r="AQ34" s="146">
        <f>SUM(AQ11-AQ33)</f>
        <v>-49960</v>
      </c>
    </row>
    <row r="35" spans="1:43" s="47" customFormat="1" ht="14.1" customHeight="1" thickBot="1">
      <c r="A35" s="62"/>
      <c r="B35" s="533" t="s">
        <v>47</v>
      </c>
      <c r="C35" s="158">
        <f t="shared" ref="C35:O35" si="38">IF(C34&gt;0,C34*IncTaxRate,0)</f>
        <v>0</v>
      </c>
      <c r="D35" s="158">
        <f t="shared" si="38"/>
        <v>0</v>
      </c>
      <c r="E35" s="158">
        <f t="shared" si="38"/>
        <v>0</v>
      </c>
      <c r="F35" s="158">
        <f t="shared" si="38"/>
        <v>0</v>
      </c>
      <c r="G35" s="158">
        <f t="shared" si="38"/>
        <v>0</v>
      </c>
      <c r="H35" s="158">
        <f t="shared" si="38"/>
        <v>0</v>
      </c>
      <c r="I35" s="158">
        <f t="shared" si="38"/>
        <v>0</v>
      </c>
      <c r="J35" s="158">
        <f t="shared" si="38"/>
        <v>0</v>
      </c>
      <c r="K35" s="158">
        <f t="shared" si="38"/>
        <v>0</v>
      </c>
      <c r="L35" s="158">
        <f t="shared" si="38"/>
        <v>0</v>
      </c>
      <c r="M35" s="158">
        <f t="shared" si="38"/>
        <v>0</v>
      </c>
      <c r="N35" s="107">
        <f t="shared" si="38"/>
        <v>0</v>
      </c>
      <c r="O35" s="128">
        <f t="shared" si="38"/>
        <v>0</v>
      </c>
      <c r="P35" s="187"/>
      <c r="Q35" s="158">
        <f t="shared" ref="Q35:AC35" si="39">IF(Q34&gt;0,Q34*IncTaxRate,0)</f>
        <v>0</v>
      </c>
      <c r="R35" s="158">
        <f t="shared" si="39"/>
        <v>0</v>
      </c>
      <c r="S35" s="158">
        <f t="shared" si="39"/>
        <v>0</v>
      </c>
      <c r="T35" s="158">
        <f t="shared" si="39"/>
        <v>0</v>
      </c>
      <c r="U35" s="158">
        <f t="shared" si="39"/>
        <v>0</v>
      </c>
      <c r="V35" s="158">
        <f t="shared" si="39"/>
        <v>0</v>
      </c>
      <c r="W35" s="158">
        <f t="shared" si="39"/>
        <v>0</v>
      </c>
      <c r="X35" s="158">
        <f t="shared" si="39"/>
        <v>0</v>
      </c>
      <c r="Y35" s="158">
        <f t="shared" si="39"/>
        <v>0</v>
      </c>
      <c r="Z35" s="158">
        <f t="shared" si="39"/>
        <v>0</v>
      </c>
      <c r="AA35" s="158">
        <f t="shared" si="39"/>
        <v>0</v>
      </c>
      <c r="AB35" s="107">
        <f t="shared" si="39"/>
        <v>0</v>
      </c>
      <c r="AC35" s="128">
        <f t="shared" si="39"/>
        <v>0</v>
      </c>
      <c r="AD35" s="145"/>
      <c r="AE35" s="204">
        <f>IF(AE34&gt;0,AE34*IncTaxRate,0)</f>
        <v>0</v>
      </c>
      <c r="AF35" s="158">
        <f>IF(AF34&gt;0,AF34*IncTaxRate,0)</f>
        <v>0</v>
      </c>
      <c r="AG35" s="158">
        <f>IF(AG34&gt;0,AG34*IncTaxRate,0)</f>
        <v>0</v>
      </c>
      <c r="AH35" s="107">
        <f>IF(AH34&gt;0,AH34*IncTaxRate,0)</f>
        <v>0</v>
      </c>
      <c r="AI35" s="128">
        <f>IF(AI34&gt;0,AI34*IncTaxRate,0)</f>
        <v>0</v>
      </c>
      <c r="AJ35" s="145"/>
      <c r="AK35" s="204">
        <f>IF(AK34&gt;0,AK34*IncTaxRate,0)</f>
        <v>0</v>
      </c>
      <c r="AL35" s="158">
        <f>IF(AL34&gt;0,AL34*IncTaxRate,0)</f>
        <v>0</v>
      </c>
      <c r="AM35" s="158">
        <f>IF(AM34&gt;0,AM34*IncTaxRate,0)</f>
        <v>0</v>
      </c>
      <c r="AN35" s="107">
        <f>IF(AN34&gt;0,AN34*IncTaxRate,0)</f>
        <v>0</v>
      </c>
      <c r="AO35" s="128">
        <f>IF(AO34&gt;0,AO34*IncTaxRate,0)</f>
        <v>0</v>
      </c>
      <c r="AP35" s="145"/>
      <c r="AQ35" s="128">
        <f>IF(AQ34&gt;0,AQ34*IncTaxRate,0)</f>
        <v>0</v>
      </c>
    </row>
    <row r="36" spans="1:43" s="47" customFormat="1" ht="14.1" customHeight="1" thickBot="1">
      <c r="A36" s="62"/>
      <c r="B36" s="534" t="s">
        <v>150</v>
      </c>
      <c r="C36" s="119">
        <f t="shared" ref="C36:O36" si="40">SUM(C34-C35)</f>
        <v>-3050</v>
      </c>
      <c r="D36" s="119">
        <f t="shared" si="40"/>
        <v>-2430</v>
      </c>
      <c r="E36" s="119">
        <f t="shared" si="40"/>
        <v>-2430</v>
      </c>
      <c r="F36" s="119">
        <f t="shared" si="40"/>
        <v>-2430</v>
      </c>
      <c r="G36" s="119">
        <f t="shared" si="40"/>
        <v>-2430</v>
      </c>
      <c r="H36" s="119">
        <f t="shared" si="40"/>
        <v>-2430</v>
      </c>
      <c r="I36" s="119">
        <f t="shared" si="40"/>
        <v>-2430</v>
      </c>
      <c r="J36" s="119">
        <f t="shared" si="40"/>
        <v>-2430</v>
      </c>
      <c r="K36" s="119">
        <f t="shared" si="40"/>
        <v>-2430</v>
      </c>
      <c r="L36" s="119">
        <f t="shared" si="40"/>
        <v>-2430</v>
      </c>
      <c r="M36" s="119">
        <f t="shared" si="40"/>
        <v>-2430</v>
      </c>
      <c r="N36" s="141">
        <f t="shared" si="40"/>
        <v>-2430</v>
      </c>
      <c r="O36" s="120">
        <f t="shared" si="40"/>
        <v>-29780</v>
      </c>
      <c r="P36" s="187"/>
      <c r="Q36" s="119">
        <f t="shared" ref="Q36:AC36" si="41">SUM(Q34-Q35)</f>
        <v>-3210</v>
      </c>
      <c r="R36" s="119">
        <f t="shared" si="41"/>
        <v>-3210</v>
      </c>
      <c r="S36" s="119">
        <f t="shared" si="41"/>
        <v>-3210</v>
      </c>
      <c r="T36" s="119">
        <f t="shared" si="41"/>
        <v>-3210</v>
      </c>
      <c r="U36" s="119">
        <f t="shared" si="41"/>
        <v>-3210</v>
      </c>
      <c r="V36" s="119">
        <f t="shared" si="41"/>
        <v>-3210</v>
      </c>
      <c r="W36" s="119">
        <f t="shared" si="41"/>
        <v>-3210</v>
      </c>
      <c r="X36" s="119">
        <f t="shared" si="41"/>
        <v>-3210</v>
      </c>
      <c r="Y36" s="119">
        <f t="shared" si="41"/>
        <v>-3210</v>
      </c>
      <c r="Z36" s="119">
        <f t="shared" si="41"/>
        <v>-3210</v>
      </c>
      <c r="AA36" s="119">
        <f t="shared" si="41"/>
        <v>-3210</v>
      </c>
      <c r="AB36" s="141">
        <f t="shared" si="41"/>
        <v>-3210</v>
      </c>
      <c r="AC36" s="120">
        <f t="shared" si="41"/>
        <v>-38520</v>
      </c>
      <c r="AD36" s="145"/>
      <c r="AE36" s="142">
        <f>SUM(AE34-AE35)</f>
        <v>-10940</v>
      </c>
      <c r="AF36" s="119">
        <f>SUM(AF34-AF35)</f>
        <v>-10940</v>
      </c>
      <c r="AG36" s="119">
        <f>SUM(AG34-AG35)</f>
        <v>-10940</v>
      </c>
      <c r="AH36" s="141">
        <f>SUM(AH34-AH35)</f>
        <v>-10940</v>
      </c>
      <c r="AI36" s="120">
        <f>SUM(AI34-AI35)</f>
        <v>-43760</v>
      </c>
      <c r="AJ36" s="145"/>
      <c r="AK36" s="142">
        <f>SUM(AK34-AK35)</f>
        <v>-12490</v>
      </c>
      <c r="AL36" s="119">
        <f>SUM(AL34-AL35)</f>
        <v>-12490</v>
      </c>
      <c r="AM36" s="119">
        <f>SUM(AM34-AM35)</f>
        <v>-12490</v>
      </c>
      <c r="AN36" s="141">
        <f>SUM(AN34-AN35)</f>
        <v>-12490</v>
      </c>
      <c r="AO36" s="120">
        <f>SUM(AO34-AO35)</f>
        <v>-49960</v>
      </c>
      <c r="AP36" s="145"/>
      <c r="AQ36" s="120">
        <f>SUM(AQ34-AQ35)</f>
        <v>-49960</v>
      </c>
    </row>
  </sheetData>
  <sheetProtection sheet="1" objects="1" scenarios="1"/>
  <dataConsolidate/>
  <phoneticPr fontId="3" type="noConversion"/>
  <printOptions horizontalCentered="1"/>
  <pageMargins left="0.5" right="0.5" top="1.25" bottom="1" header="0.5" footer="0"/>
  <pageSetup scale="69" orientation="landscape" horizontalDpi="4294967292" verticalDpi="4294967292" r:id="rId1"/>
  <headerFooter alignWithMargins="0">
    <oddHeader>&amp;CIncome Statements</oddHeader>
    <oddFooter>Page &amp;P of &amp;N</oddFooter>
  </headerFooter>
  <rowBreaks count="1" manualBreakCount="1">
    <brk id="1" max="16383" man="1"/>
  </rowBreaks>
  <colBreaks count="1" manualBreakCount="1">
    <brk id="30" max="1048575" man="1"/>
  </colBreaks>
  <legacyDrawing r:id="rId2"/>
</worksheet>
</file>

<file path=xl/worksheets/sheet15.xml><?xml version="1.0" encoding="utf-8"?>
<worksheet xmlns="http://schemas.openxmlformats.org/spreadsheetml/2006/main" xmlns:r="http://schemas.openxmlformats.org/officeDocument/2006/relationships">
  <sheetPr codeName="CshFlw">
    <pageSetUpPr autoPageBreaks="0"/>
  </sheetPr>
  <dimension ref="A1:AR34"/>
  <sheetViews>
    <sheetView showGridLines="0" showOutlineSymbols="0" workbookViewId="0">
      <pane xSplit="2" ySplit="3" topLeftCell="C4" activePane="bottomRight" state="frozenSplit"/>
      <selection activeCell="G6" sqref="G6"/>
      <selection pane="topRight" activeCell="G6" sqref="G6"/>
      <selection pane="bottomLeft" activeCell="G6" sqref="G6"/>
      <selection pane="bottomRight" activeCell="C15" sqref="C15"/>
    </sheetView>
  </sheetViews>
  <sheetFormatPr defaultColWidth="10.5703125" defaultRowHeight="15"/>
  <cols>
    <col min="1" max="1" width="1.7109375" style="336" customWidth="1"/>
    <col min="2" max="2" width="36.42578125" style="336" customWidth="1"/>
    <col min="3" max="14" width="10.7109375" style="336" customWidth="1"/>
    <col min="15" max="15" width="12.7109375" style="336" customWidth="1"/>
    <col min="16" max="16" width="1.7109375" style="336" customWidth="1"/>
    <col min="17" max="28" width="10.7109375" style="336" customWidth="1"/>
    <col min="29" max="29" width="12.7109375" style="336" customWidth="1"/>
    <col min="30" max="30" width="1.7109375" style="336" customWidth="1"/>
    <col min="31" max="34" width="10.7109375" style="336" customWidth="1"/>
    <col min="35" max="35" width="12.7109375" style="336" customWidth="1"/>
    <col min="36" max="36" width="1.7109375" style="336" customWidth="1"/>
    <col min="37" max="40" width="10.7109375" style="336" customWidth="1"/>
    <col min="41" max="41" width="12.7109375" style="336" customWidth="1"/>
    <col min="42" max="42" width="1.7109375" style="336" customWidth="1"/>
    <col min="43" max="43" width="12.7109375" style="336" customWidth="1"/>
    <col min="44" max="16384" width="10.5703125" style="336"/>
  </cols>
  <sheetData>
    <row r="1" spans="1:44" ht="9.9499999999999993" customHeight="1" thickBot="1">
      <c r="Q1" s="606"/>
      <c r="R1" s="607"/>
      <c r="S1" s="607"/>
      <c r="T1" s="607"/>
      <c r="U1" s="607"/>
      <c r="V1" s="607"/>
      <c r="W1" s="607"/>
      <c r="X1" s="607"/>
      <c r="Y1" s="607"/>
      <c r="Z1" s="607"/>
      <c r="AA1" s="607"/>
      <c r="AB1" s="607"/>
      <c r="AC1" s="608"/>
      <c r="AI1" s="397"/>
      <c r="AO1" s="397"/>
    </row>
    <row r="2" spans="1:44" s="351" customFormat="1" ht="24.95" customHeight="1" thickBot="1">
      <c r="B2" s="604" t="s">
        <v>99</v>
      </c>
      <c r="C2" s="592">
        <f xml:space="preserve"> SalesProj!E2</f>
        <v>2013</v>
      </c>
      <c r="D2" s="601"/>
      <c r="E2" s="601"/>
      <c r="F2" s="601"/>
      <c r="G2" s="601"/>
      <c r="H2" s="601"/>
      <c r="I2" s="601"/>
      <c r="J2" s="601"/>
      <c r="K2" s="601"/>
      <c r="L2" s="601"/>
      <c r="M2" s="601"/>
      <c r="N2" s="601"/>
      <c r="O2" s="605"/>
      <c r="P2" s="398"/>
      <c r="Q2" s="609">
        <f>SalesProj!S2</f>
        <v>2014</v>
      </c>
      <c r="R2" s="610"/>
      <c r="S2" s="610"/>
      <c r="T2" s="610"/>
      <c r="U2" s="610"/>
      <c r="V2" s="610"/>
      <c r="W2" s="610"/>
      <c r="X2" s="610"/>
      <c r="Y2" s="610"/>
      <c r="Z2" s="610"/>
      <c r="AA2" s="610"/>
      <c r="AB2" s="610"/>
      <c r="AC2" s="611"/>
      <c r="AD2" s="398"/>
      <c r="AE2" s="591">
        <f>SalesProj!AG2</f>
        <v>2015</v>
      </c>
      <c r="AF2" s="601"/>
      <c r="AG2" s="601"/>
      <c r="AH2" s="605"/>
      <c r="AI2" s="612"/>
      <c r="AK2" s="591">
        <f>SalesProj!AM2</f>
        <v>2016</v>
      </c>
      <c r="AL2" s="601"/>
      <c r="AM2" s="601"/>
      <c r="AN2" s="605"/>
      <c r="AO2" s="612"/>
      <c r="AQ2" s="593">
        <f>SalesProj!AS2</f>
        <v>2017</v>
      </c>
    </row>
    <row r="3" spans="1:44" s="88" customFormat="1" ht="14.1" customHeight="1" thickBot="1">
      <c r="A3" s="86"/>
      <c r="B3" s="399"/>
      <c r="C3" s="87" t="str">
        <f>SalesProj!E3</f>
        <v>January</v>
      </c>
      <c r="D3" s="87" t="str">
        <f>SalesProj!F3</f>
        <v>February</v>
      </c>
      <c r="E3" s="87" t="str">
        <f>SalesProj!G3</f>
        <v>March</v>
      </c>
      <c r="F3" s="87" t="str">
        <f>SalesProj!H3</f>
        <v>April</v>
      </c>
      <c r="G3" s="87" t="str">
        <f>SalesProj!I3</f>
        <v>May</v>
      </c>
      <c r="H3" s="87" t="str">
        <f>SalesProj!J3</f>
        <v>June</v>
      </c>
      <c r="I3" s="87" t="str">
        <f>SalesProj!K3</f>
        <v>July</v>
      </c>
      <c r="J3" s="87" t="str">
        <f>SalesProj!L3</f>
        <v>August</v>
      </c>
      <c r="K3" s="87" t="str">
        <f>SalesProj!M3</f>
        <v>September</v>
      </c>
      <c r="L3" s="87" t="str">
        <f>SalesProj!N3</f>
        <v>October</v>
      </c>
      <c r="M3" s="87" t="str">
        <f>SalesProj!O3</f>
        <v>November</v>
      </c>
      <c r="N3" s="472" t="str">
        <f>SalesProj!P3</f>
        <v>December</v>
      </c>
      <c r="O3" s="401" t="s">
        <v>18</v>
      </c>
      <c r="P3" s="262"/>
      <c r="Q3" s="87" t="str">
        <f>SalesProj!E3</f>
        <v>January</v>
      </c>
      <c r="R3" s="87" t="str">
        <f>SalesProj!F3</f>
        <v>February</v>
      </c>
      <c r="S3" s="87" t="str">
        <f>SalesProj!G3</f>
        <v>March</v>
      </c>
      <c r="T3" s="87" t="str">
        <f>SalesProj!H3</f>
        <v>April</v>
      </c>
      <c r="U3" s="87" t="str">
        <f>SalesProj!I3</f>
        <v>May</v>
      </c>
      <c r="V3" s="87" t="str">
        <f>SalesProj!J3</f>
        <v>June</v>
      </c>
      <c r="W3" s="87" t="str">
        <f>SalesProj!K3</f>
        <v>July</v>
      </c>
      <c r="X3" s="87" t="str">
        <f>SalesProj!L3</f>
        <v>August</v>
      </c>
      <c r="Y3" s="87" t="str">
        <f>SalesProj!M3</f>
        <v>September</v>
      </c>
      <c r="Z3" s="87" t="str">
        <f>SalesProj!N3</f>
        <v>October</v>
      </c>
      <c r="AA3" s="87" t="str">
        <f>SalesProj!O3</f>
        <v>November</v>
      </c>
      <c r="AB3" s="472" t="str">
        <f>SalesProj!P3</f>
        <v>December</v>
      </c>
      <c r="AC3" s="401" t="s">
        <v>18</v>
      </c>
      <c r="AD3" s="86"/>
      <c r="AE3" s="400" t="s">
        <v>49</v>
      </c>
      <c r="AF3" s="87" t="s">
        <v>50</v>
      </c>
      <c r="AG3" s="87" t="s">
        <v>51</v>
      </c>
      <c r="AH3" s="401" t="s">
        <v>52</v>
      </c>
      <c r="AI3" s="261" t="s">
        <v>18</v>
      </c>
      <c r="AK3" s="400" t="s">
        <v>49</v>
      </c>
      <c r="AL3" s="87" t="s">
        <v>50</v>
      </c>
      <c r="AM3" s="87" t="s">
        <v>51</v>
      </c>
      <c r="AN3" s="401" t="s">
        <v>52</v>
      </c>
      <c r="AO3" s="261" t="s">
        <v>18</v>
      </c>
      <c r="AQ3" s="261"/>
    </row>
    <row r="4" spans="1:44" s="88" customFormat="1" ht="14.1" customHeight="1">
      <c r="A4" s="86"/>
      <c r="B4" s="402"/>
      <c r="C4" s="86"/>
      <c r="D4" s="86"/>
      <c r="E4" s="86"/>
      <c r="F4" s="86"/>
      <c r="G4" s="86"/>
      <c r="H4" s="86"/>
      <c r="I4" s="86"/>
      <c r="J4" s="86"/>
      <c r="K4" s="86"/>
      <c r="L4" s="86"/>
      <c r="M4" s="86"/>
      <c r="N4" s="317"/>
      <c r="O4" s="262"/>
      <c r="P4" s="262"/>
      <c r="Q4" s="86"/>
      <c r="R4" s="86"/>
      <c r="S4" s="86"/>
      <c r="T4" s="86"/>
      <c r="U4" s="86"/>
      <c r="V4" s="86"/>
      <c r="W4" s="86"/>
      <c r="X4" s="86"/>
      <c r="Y4" s="86"/>
      <c r="Z4" s="86"/>
      <c r="AA4" s="86"/>
      <c r="AB4" s="317"/>
      <c r="AC4" s="262"/>
      <c r="AD4" s="86"/>
      <c r="AE4" s="271"/>
      <c r="AF4" s="86"/>
      <c r="AG4" s="86"/>
      <c r="AH4" s="262"/>
      <c r="AI4" s="270"/>
      <c r="AK4" s="271"/>
      <c r="AL4" s="86"/>
      <c r="AM4" s="86"/>
      <c r="AN4" s="262"/>
      <c r="AO4" s="270"/>
      <c r="AQ4" s="270"/>
    </row>
    <row r="5" spans="1:44" s="409" customFormat="1" ht="14.1" customHeight="1">
      <c r="A5" s="89"/>
      <c r="B5" s="358" t="s">
        <v>100</v>
      </c>
      <c r="C5" s="403"/>
      <c r="D5" s="404"/>
      <c r="E5" s="404"/>
      <c r="F5" s="404"/>
      <c r="G5" s="404"/>
      <c r="H5" s="404"/>
      <c r="I5" s="404"/>
      <c r="J5" s="404"/>
      <c r="K5" s="404"/>
      <c r="L5" s="404"/>
      <c r="M5" s="404"/>
      <c r="N5" s="405"/>
      <c r="O5" s="406"/>
      <c r="P5" s="406"/>
      <c r="Q5" s="403"/>
      <c r="R5" s="404"/>
      <c r="S5" s="404"/>
      <c r="T5" s="404"/>
      <c r="U5" s="404"/>
      <c r="V5" s="404"/>
      <c r="W5" s="404"/>
      <c r="X5" s="404"/>
      <c r="Y5" s="404"/>
      <c r="Z5" s="404"/>
      <c r="AA5" s="404"/>
      <c r="AB5" s="405"/>
      <c r="AC5" s="406"/>
      <c r="AD5" s="404"/>
      <c r="AE5" s="407"/>
      <c r="AF5" s="404"/>
      <c r="AG5" s="404"/>
      <c r="AH5" s="406"/>
      <c r="AI5" s="408"/>
      <c r="AK5" s="407"/>
      <c r="AL5" s="404"/>
      <c r="AM5" s="404"/>
      <c r="AN5" s="406"/>
      <c r="AO5" s="408"/>
      <c r="AQ5" s="408"/>
    </row>
    <row r="6" spans="1:44" s="409" customFormat="1" ht="14.1" customHeight="1">
      <c r="B6" s="410" t="s">
        <v>101</v>
      </c>
      <c r="C6" s="404"/>
      <c r="D6" s="404"/>
      <c r="E6" s="404"/>
      <c r="F6" s="404"/>
      <c r="G6" s="404"/>
      <c r="H6" s="404"/>
      <c r="I6" s="404"/>
      <c r="J6" s="404"/>
      <c r="K6" s="404"/>
      <c r="L6" s="404"/>
      <c r="M6" s="404"/>
      <c r="N6" s="405"/>
      <c r="O6" s="406"/>
      <c r="P6" s="406"/>
      <c r="Q6" s="404"/>
      <c r="R6" s="404"/>
      <c r="S6" s="404"/>
      <c r="T6" s="404"/>
      <c r="U6" s="404"/>
      <c r="V6" s="404"/>
      <c r="W6" s="404"/>
      <c r="X6" s="404"/>
      <c r="Y6" s="404"/>
      <c r="Z6" s="404"/>
      <c r="AA6" s="404"/>
      <c r="AB6" s="405"/>
      <c r="AC6" s="406"/>
      <c r="AD6" s="404"/>
      <c r="AE6" s="407"/>
      <c r="AF6" s="404"/>
      <c r="AG6" s="404"/>
      <c r="AH6" s="406"/>
      <c r="AI6" s="408"/>
      <c r="AK6" s="407"/>
      <c r="AL6" s="404"/>
      <c r="AM6" s="404"/>
      <c r="AN6" s="406"/>
      <c r="AO6" s="408"/>
      <c r="AQ6" s="408"/>
    </row>
    <row r="7" spans="1:44" s="409" customFormat="1" ht="14.1" customHeight="1">
      <c r="B7" s="411" t="s">
        <v>0</v>
      </c>
      <c r="C7" s="412">
        <f>IncSt!C6*(1-CreditSales)</f>
        <v>0</v>
      </c>
      <c r="D7" s="412">
        <f>IncSt!D6*(1-CreditSales)</f>
        <v>0</v>
      </c>
      <c r="E7" s="412">
        <f>IncSt!E6*(1-CreditSales)</f>
        <v>0</v>
      </c>
      <c r="F7" s="412">
        <f>IncSt!F6*(1-CreditSales)</f>
        <v>0</v>
      </c>
      <c r="G7" s="412">
        <f>IncSt!G6*(1-CreditSales)</f>
        <v>0</v>
      </c>
      <c r="H7" s="412">
        <f>IncSt!H6*(1-CreditSales)</f>
        <v>0</v>
      </c>
      <c r="I7" s="412">
        <f>IncSt!I6*(1-CreditSales)</f>
        <v>0</v>
      </c>
      <c r="J7" s="412">
        <f>IncSt!J6*(1-CreditSales)</f>
        <v>0</v>
      </c>
      <c r="K7" s="412">
        <f>IncSt!K6*(1-CreditSales)</f>
        <v>0</v>
      </c>
      <c r="L7" s="412">
        <f>IncSt!L6*(1-CreditSales)</f>
        <v>0</v>
      </c>
      <c r="M7" s="412">
        <f>IncSt!M6*(1-CreditSales)</f>
        <v>0</v>
      </c>
      <c r="N7" s="413">
        <f>IncSt!N6*(1-CreditSales)</f>
        <v>0</v>
      </c>
      <c r="O7" s="414">
        <f>SUM(C7:N7)</f>
        <v>0</v>
      </c>
      <c r="P7" s="415"/>
      <c r="Q7" s="412">
        <f>IncSt!Q6*(1-CreditSales)</f>
        <v>0</v>
      </c>
      <c r="R7" s="412">
        <f>IncSt!R6*(1-CreditSales)</f>
        <v>0</v>
      </c>
      <c r="S7" s="412">
        <f>IncSt!S6*(1-CreditSales)</f>
        <v>0</v>
      </c>
      <c r="T7" s="412">
        <f>IncSt!T6*(1-CreditSales)</f>
        <v>0</v>
      </c>
      <c r="U7" s="412">
        <f>IncSt!U6*(1-CreditSales)</f>
        <v>0</v>
      </c>
      <c r="V7" s="412">
        <f>IncSt!V6*(1-CreditSales)</f>
        <v>0</v>
      </c>
      <c r="W7" s="412">
        <f>IncSt!W6*(1-CreditSales)</f>
        <v>0</v>
      </c>
      <c r="X7" s="412">
        <f>IncSt!X6*(1-CreditSales)</f>
        <v>0</v>
      </c>
      <c r="Y7" s="412">
        <f>IncSt!Y6*(1-CreditSales)</f>
        <v>0</v>
      </c>
      <c r="Z7" s="412">
        <f>IncSt!Z6*(1-CreditSales)</f>
        <v>0</v>
      </c>
      <c r="AA7" s="412">
        <f>IncSt!AA6*(1-CreditSales)</f>
        <v>0</v>
      </c>
      <c r="AB7" s="413">
        <f>IncSt!AB6*(1-CreditSales)</f>
        <v>0</v>
      </c>
      <c r="AC7" s="414">
        <f>SUM(Q7:AB7)</f>
        <v>0</v>
      </c>
      <c r="AD7" s="416"/>
      <c r="AE7" s="417">
        <f>IncSt!AE6*(1-CreditSales)</f>
        <v>0</v>
      </c>
      <c r="AF7" s="412">
        <f>IncSt!AF6*(1-CreditSales)</f>
        <v>0</v>
      </c>
      <c r="AG7" s="412">
        <f>IncSt!AG6*(1-CreditSales)</f>
        <v>0</v>
      </c>
      <c r="AH7" s="414">
        <f>IncSt!AH6*(1-CreditSales)</f>
        <v>0</v>
      </c>
      <c r="AI7" s="418">
        <f>SUM(AE7:AH7)</f>
        <v>0</v>
      </c>
      <c r="AJ7" s="419"/>
      <c r="AK7" s="417">
        <f>IncSt!AK6*(1-CreditSales)</f>
        <v>0</v>
      </c>
      <c r="AL7" s="412">
        <f>IncSt!AL6*(1-CreditSales)</f>
        <v>0</v>
      </c>
      <c r="AM7" s="412">
        <f>IncSt!AM6*(1-CreditSales)</f>
        <v>0</v>
      </c>
      <c r="AN7" s="414">
        <f>IncSt!AN6*(1-CreditSales)</f>
        <v>0</v>
      </c>
      <c r="AO7" s="418">
        <f>SUM(AK7:AN7)</f>
        <v>0</v>
      </c>
      <c r="AP7" s="419"/>
      <c r="AQ7" s="418">
        <f>IncSt!AQ6*(1-CreditSales)</f>
        <v>0</v>
      </c>
    </row>
    <row r="8" spans="1:44" s="409" customFormat="1" ht="14.1" customHeight="1">
      <c r="A8" s="420"/>
      <c r="B8" s="421" t="s">
        <v>1</v>
      </c>
      <c r="C8" s="422">
        <f>IF(CreditTerms&lt;=30,(CreditMultA*IncSt!C6),IF(AND(CreditTerms&gt;30,CreditTerms&lt;=60),0,IF(AND(CreditTerms&gt;60,CreditTerms&lt;=90),0,IF(AND(CreditTerms&gt;90,CreditTerms&lt;=120),0,"Error"))))</f>
        <v>0</v>
      </c>
      <c r="D8" s="422">
        <f>IF(CreditTerms&lt;=30,(CreditMultA*IncSt!D6)+(CreditMultB*IncSt!C6),IF(AND(CreditTerms&gt;30,CreditTerms&lt;=60),(CreditMultA*IncSt!C6),IF(AND(CreditTerms&gt;60,CreditTerms&lt;=90),0,IF(AND(CreditTerms&gt;90,CreditTerms&lt;=120),0,"Error"))))</f>
        <v>0</v>
      </c>
      <c r="E8" s="422">
        <f>IF(CreditTerms&lt;=30,(CreditMultA*IncSt!E6)+(CreditMultB*IncSt!D6),IF(AND(CreditTerms&gt;30,CreditTerms&lt;=60),(CreditMultA*IncSt!D6)+(CreditMultB*IncSt!C6),IF(AND(CreditTerms&gt;60,CreditTerms&lt;=90),(CreditMultA*IncSt!C6),IF(AND(CreditTerms&gt;90,CreditTerms&lt;=120),0,"Error"))))</f>
        <v>0</v>
      </c>
      <c r="F8" s="422">
        <f>IF(CreditTerms&lt;=30,(CreditMultA*IncSt!F6)+(CreditMultB*IncSt!E6),IF(AND(CreditTerms&gt;30,CreditTerms&lt;=60),(CreditMultA*IncSt!E6)+(CreditMultB*IncSt!D6),IF(AND(CreditTerms&gt;60,CreditTerms&lt;=90),(CreditMultA*IncSt!D6)+(CreditMultB*IncSt!C6),IF(AND(CreditTerms&gt;90,CreditTerms&lt;=120),CreditMultA*IncSt!C6,"Error"))))</f>
        <v>0</v>
      </c>
      <c r="G8" s="422">
        <f>IF(CreditTerms&lt;=30,(CreditMultA*IncSt!G6)+(CreditMultB*IncSt!F6),IF(AND(CreditTerms&gt;30,CreditTerms&lt;=60),(CreditMultA*IncSt!F6)+(CreditMultB*IncSt!E6),IF(AND(CreditTerms&gt;60,CreditTerms&lt;=90),(CreditMultA*IncSt!E6)+(CreditMultB*IncSt!D6),IF(AND(CreditTerms&gt;90,CreditTerms&lt;=120),(CreditMultA*IncSt!D6)+(CreditMultB*IncSt!C6),"Error"))))</f>
        <v>0</v>
      </c>
      <c r="H8" s="422">
        <f>IF(CreditTerms&lt;=30,(CreditMultA*IncSt!H6)+(CreditMultB*IncSt!G6),IF(AND(CreditTerms&gt;30,CreditTerms&lt;=60),(CreditMultA*IncSt!G6)+(CreditMultB*IncSt!F6),IF(AND(CreditTerms&gt;60,CreditTerms&lt;=90),(CreditMultA*IncSt!F6)+(CreditMultB*IncSt!E6),IF(AND(CreditTerms&gt;90,CreditTerms&lt;=120),(CreditMultA*IncSt!E6)+(CreditMultB*IncSt!D6),"Error"))))</f>
        <v>0</v>
      </c>
      <c r="I8" s="422">
        <f>IF(CreditTerms&lt;=30,(CreditMultA*IncSt!I6)+(CreditMultB*IncSt!H6),IF(AND(CreditTerms&gt;30,CreditTerms&lt;=60),(CreditMultA*IncSt!H6)+(CreditMultB*IncSt!G6),IF(AND(CreditTerms&gt;60,CreditTerms&lt;=90),(CreditMultA*IncSt!G6)+(CreditMultB*IncSt!F6),IF(AND(CreditTerms&gt;90,CreditTerms&lt;=120),(CreditMultA*IncSt!F6)+(CreditMultB*IncSt!E6),"Error"))))</f>
        <v>0</v>
      </c>
      <c r="J8" s="422">
        <f>IF(CreditTerms&lt;=30,(CreditMultA*IncSt!J6)+(CreditMultB*IncSt!I6),IF(AND(CreditTerms&gt;30,CreditTerms&lt;=60),(CreditMultA*IncSt!I6)+(CreditMultB*IncSt!H6),IF(AND(CreditTerms&gt;60,CreditTerms&lt;=90),(CreditMultA*IncSt!H6)+(CreditMultB*IncSt!G6),IF(AND(CreditTerms&gt;90,CreditTerms&lt;=120),(CreditMultA*IncSt!G6)+(CreditMultB*IncSt!F6),"Error"))))</f>
        <v>0</v>
      </c>
      <c r="K8" s="422">
        <f>IF(CreditTerms&lt;=30,(CreditMultA*IncSt!K6)+(CreditMultB*IncSt!J6),IF(AND(CreditTerms&gt;30,CreditTerms&lt;=60),(CreditMultA*IncSt!J6)+(CreditMultB*IncSt!I6),IF(AND(CreditTerms&gt;60,CreditTerms&lt;=90),(CreditMultA*IncSt!I6)+(CreditMultB*IncSt!H6),IF(AND(CreditTerms&gt;90,CreditTerms&lt;=120),(CreditMultA*IncSt!H6)+(CreditMultB*IncSt!G6),"Error"))))</f>
        <v>0</v>
      </c>
      <c r="L8" s="422">
        <f>IF(CreditTerms&lt;=30,(CreditMultA*IncSt!L6)+(CreditMultB*IncSt!K6),IF(AND(CreditTerms&gt;30,CreditTerms&lt;=60),(CreditMultA*IncSt!K6)+(CreditMultB*IncSt!J6),IF(AND(CreditTerms&gt;60,CreditTerms&lt;=90),(CreditMultA*IncSt!J6)+(CreditMultB*IncSt!I6),IF(AND(CreditTerms&gt;90,CreditTerms&lt;=120),(CreditMultA*IncSt!I6)+(CreditMultB*IncSt!H6),"Error"))))</f>
        <v>0</v>
      </c>
      <c r="M8" s="422">
        <f>IF(CreditTerms&lt;=30,(CreditMultA*IncSt!M6)+(CreditMultB*IncSt!L6),IF(AND(CreditTerms&gt;30,CreditTerms&lt;=60),(CreditMultA*IncSt!L6)+(CreditMultB*IncSt!K6),IF(AND(CreditTerms&gt;60,CreditTerms&lt;=90),(CreditMultA*IncSt!K6)+(CreditMultB*IncSt!J6),IF(AND(CreditTerms&gt;90,CreditTerms&lt;=120),(CreditMultA*IncSt!J6)+(CreditMultB*IncSt!I6),"Error"))))</f>
        <v>0</v>
      </c>
      <c r="N8" s="423">
        <f>IF(CreditTerms&lt;=30,(CreditMultA*IncSt!N6)+(CreditMultB*IncSt!M6),IF(AND(CreditTerms&gt;30,CreditTerms&lt;=60),(CreditMultA*IncSt!M6)+(CreditMultB*IncSt!L6),IF(AND(CreditTerms&gt;60,CreditTerms&lt;=90),(CreditMultA*IncSt!L6)+(CreditMultB*IncSt!K6),IF(AND(CreditTerms&gt;90,CreditTerms&lt;=120),(CreditMultA*IncSt!K6)+(CreditMultB*IncSt!J6),"Error"))))</f>
        <v>0</v>
      </c>
      <c r="O8" s="414">
        <f>SUM(C8:N8)</f>
        <v>0</v>
      </c>
      <c r="P8" s="415"/>
      <c r="Q8" s="424">
        <f>IF(CreditTerms&lt;=30,(CreditMultA*IncSt!Q6)+(CreditMultB*IncSt!N6),IF(AND(CreditTerms&gt;30,CreditTerms&lt;=60),(CreditMultA*IncSt!N6)+(CreditMultB*IncSt!M6),IF(AND(CreditTerms&gt;60,CreditTerms&lt;=90),(CreditMultA*IncSt!M6)+(CreditMultB*IncSt!L6),IF(AND(CreditTerms&gt;90,CreditTerms&lt;=120),(CreditMultA*IncSt!L6)+(CreditMultB*IncSt!K6),"Error"))))</f>
        <v>0</v>
      </c>
      <c r="R8" s="422">
        <f>IF(CreditTerms&lt;=30,(CreditMultA*IncSt!R6)+(CreditMultB*IncSt!Q6),IF(AND(CreditTerms&gt;30,CreditTerms&lt;=60),(CreditMultA*IncSt!Q6)+(CreditMultB*IncSt!N6),IF(AND(CreditTerms&gt;60,CreditTerms&lt;=90),(CreditMultA*IncSt!N6)+(CreditMultB*IncSt!M6),IF(AND(CreditTerms&gt;90,CreditTerms&lt;=120),(CreditMultA*IncSt!M6)+(CreditMultB*IncSt!L6),"Error"))))</f>
        <v>0</v>
      </c>
      <c r="S8" s="422">
        <f>IF(CreditTerms&lt;=30,(CreditMultA*IncSt!S6)+(CreditMultB*IncSt!R6),IF(AND(CreditTerms&gt;30,CreditTerms&lt;=60),(CreditMultA*IncSt!R6)+(CreditMultB*IncSt!Q6),IF(AND(CreditTerms&gt;60,CreditTerms&lt;=90),(CreditMultA*IncSt!Q6)+(CreditMultB*IncSt!N6),IF(AND(CreditTerms&gt;90,CreditTerms&lt;=120),(CreditMultA*IncSt!N6)+(CreditMultB*IncSt!M6),"Error"))))</f>
        <v>0</v>
      </c>
      <c r="T8" s="422">
        <f>IF(CreditTerms&lt;=30,(CreditMultA*IncSt!T6)+(CreditMultB*IncSt!S6),IF(AND(CreditTerms&gt;30,CreditTerms&lt;=60),(CreditMultA*IncSt!S6)+(CreditMultB*IncSt!R6),IF(AND(CreditTerms&gt;60,CreditTerms&lt;=90),(CreditMultA*IncSt!R6)+(CreditMultB*IncSt!Q6),IF(AND(CreditTerms&gt;90,CreditTerms&lt;=120),(CreditMultA*IncSt!Q6)+(CreditMultB*IncSt!N6),"Error"))))</f>
        <v>0</v>
      </c>
      <c r="U8" s="424">
        <f>IF(CreditTerms&lt;=30,(CreditMultA*IncSt!U6)+(CreditMultB*IncSt!T6),IF(AND(CreditTerms&gt;30,CreditTerms&lt;=60),(CreditMultA*IncSt!T6)+(CreditMultB*IncSt!S6),IF(AND(CreditTerms&gt;60,CreditTerms&lt;=90),(CreditMultA*IncSt!S6)+(CreditMultB*IncSt!R6),IF(AND(CreditTerms&gt;90,CreditTerms&lt;=120),(CreditMultA*IncSt!R6)+(CreditMultB*IncSt!Q6),"Error"))))</f>
        <v>0</v>
      </c>
      <c r="V8" s="424">
        <f>IF(CreditTerms&lt;=30,(CreditMultA*IncSt!V6)+(CreditMultB*IncSt!U6),IF(AND(CreditTerms&gt;30,CreditTerms&lt;=60),(CreditMultA*IncSt!U6)+(CreditMultB*IncSt!T6),IF(AND(CreditTerms&gt;60,CreditTerms&lt;=90),(CreditMultA*IncSt!T6)+(CreditMultB*IncSt!S6),IF(AND(CreditTerms&gt;90,CreditTerms&lt;=120),(CreditMultA*IncSt!S6)+(CreditMultB*IncSt!R6),"Error"))))</f>
        <v>0</v>
      </c>
      <c r="W8" s="424">
        <f>IF(CreditTerms&lt;=30,(CreditMultA*IncSt!W6)+(CreditMultB*IncSt!V6),IF(AND(CreditTerms&gt;30,CreditTerms&lt;=60),(CreditMultA*IncSt!V6)+(CreditMultB*IncSt!U6),IF(AND(CreditTerms&gt;60,CreditTerms&lt;=90),(CreditMultA*IncSt!U6)+(CreditMultB*IncSt!T6),IF(AND(CreditTerms&gt;90,CreditTerms&lt;=120),(CreditMultA*IncSt!T6)+(CreditMultB*IncSt!S6),"Error"))))</f>
        <v>0</v>
      </c>
      <c r="X8" s="424">
        <f>IF(CreditTerms&lt;=30,(CreditMultA*IncSt!X6)+(CreditMultB*IncSt!W6),IF(AND(CreditTerms&gt;30,CreditTerms&lt;=60),(CreditMultA*IncSt!W6)+(CreditMultB*IncSt!V6),IF(AND(CreditTerms&gt;60,CreditTerms&lt;=90),(CreditMultA*IncSt!V6)+(CreditMultB*IncSt!U6),IF(AND(CreditTerms&gt;90,CreditTerms&lt;=120),(CreditMultA*IncSt!U6)+(CreditMultB*IncSt!T6),"Error"))))</f>
        <v>0</v>
      </c>
      <c r="Y8" s="424">
        <f>IF(CreditTerms&lt;=30,(CreditMultA*IncSt!Y6)+(CreditMultB*IncSt!X6),IF(AND(CreditTerms&gt;30,CreditTerms&lt;=60),(CreditMultA*IncSt!X6)+(CreditMultB*IncSt!W6),IF(AND(CreditTerms&gt;60,CreditTerms&lt;=90),(CreditMultA*IncSt!W6)+(CreditMultB*IncSt!V6),IF(AND(CreditTerms&gt;90,CreditTerms&lt;=120),(CreditMultA*IncSt!V6)+(CreditMultB*IncSt!U6),"Error"))))</f>
        <v>0</v>
      </c>
      <c r="Z8" s="424">
        <f>IF(CreditTerms&lt;=30,(CreditMultA*IncSt!Z6)+(CreditMultB*IncSt!Y6),IF(AND(CreditTerms&gt;30,CreditTerms&lt;=60),(CreditMultA*IncSt!Y6)+(CreditMultB*IncSt!X6),IF(AND(CreditTerms&gt;60,CreditTerms&lt;=90),(CreditMultA*IncSt!X6)+(CreditMultB*IncSt!W6),IF(AND(CreditTerms&gt;90,CreditTerms&lt;=120),(CreditMultA*IncSt!W6)+(CreditMultB*IncSt!V6),"Error"))))</f>
        <v>0</v>
      </c>
      <c r="AA8" s="424">
        <f>IF(CreditTerms&lt;=30,(CreditMultA*IncSt!AA6)+(CreditMultB*IncSt!Z6),IF(AND(CreditTerms&gt;30,CreditTerms&lt;=60),(CreditMultA*IncSt!Z6)+(CreditMultB*IncSt!Y6),IF(AND(CreditTerms&gt;60,CreditTerms&lt;=90),(CreditMultA*IncSt!Y6)+(CreditMultB*IncSt!X6),IF(AND(CreditTerms&gt;90,CreditTerms&lt;=120),(CreditMultA*IncSt!X6)+(CreditMultB*IncSt!W6),"Error"))))</f>
        <v>0</v>
      </c>
      <c r="AB8" s="423">
        <f>IF(CreditTerms&lt;=30,(CreditMultA*IncSt!AB6)+(CreditMultB*IncSt!AA6),IF(AND(CreditTerms&gt;30,CreditTerms&lt;=60),(CreditMultA*IncSt!AA6)+(CreditMultB*IncSt!Z6),IF(AND(CreditTerms&gt;60,CreditTerms&lt;=90),(CreditMultA*IncSt!Z6)+(CreditMultB*IncSt!Y6),IF(AND(CreditTerms&gt;90,CreditTerms&lt;=120),(CreditMultA*IncSt!Y6)+(CreditMultB*IncSt!X6),"Error"))))</f>
        <v>0</v>
      </c>
      <c r="AC8" s="414">
        <f>SUM(Q8:AB8)</f>
        <v>0</v>
      </c>
      <c r="AD8" s="415"/>
      <c r="AE8" s="424">
        <f>IF(CreditTerms&lt;=30,(CreditMultB*IncSt!AB6)+(IncSt!AE6*CreditSales*2/3)+(CreditMultA*IncSt!AE6/3),IF(AND(CreditTerms&gt;30,CreditTerms&lt;=60),(CreditMultB*IncSt!AA6)+(IncSt!AB6*CreditSales)+(IncSt!AE6*CreditSales/3)+(CreditMultA*IncSt!AE6/3),IF(AND(CreditTerms&gt;60,CreditTerms&lt;=90),(CreditMultB*IncSt!Z6)+((IncSt!AA6+IncSt!AB6)*CreditSales)+(IncSt!AE6/3*CreditMultA),IF(AND(CreditTerms&gt;90,CreditTerms&lt;=120),(CreditMultB*IncSt!Y6)+((IncSt!Z6+IncSt!AA6)*CreditSales)+(CreditMultA*IncSt!AB6),"Error"))))</f>
        <v>0</v>
      </c>
      <c r="AF8" s="424">
        <f>IF(CreditTerms&lt;=30,(CreditMultB*IncSt!AE6/3)+(IncSt!AF6*CreditSales*2/3)+(CreditMultA*IncSt!AF6/3),IF(AND(CreditTerms&gt;30,CreditTerms&lt;=60),(CreditMultB*IncSt!AE6/3)+(IncSt!AE6/3*CreditSales)+(IncSt!AF6*CreditSales/3)+(IncSt!AF6/3*CreditMultA),IF(AND(CreditTerms&gt;60,CreditTerms&lt;=90),(CreditMultB*IncSt!AE6/3)+(IncSt!AE6*CreditSales*2/3)+(IncSt!AF6/3*CreditMultA),IF(AND(CreditTerms&gt;90,CreditTerms&lt;=120),(CreditMultB*IncSt!AB6)+(IncSt!AE6*CreditSales*2/3)+(CreditMultA*IncSt!AE6/3),"Error"))))</f>
        <v>0</v>
      </c>
      <c r="AG8" s="424">
        <f>IF(CreditTerms&lt;=30,(CreditMultB*IncSt!AF6/3)+(IncSt!AG6*CreditSales*2/3)+(CreditMultA*IncSt!AG6/3),IF(AND(CreditTerms&gt;30,CreditTerms&lt;=60),(CreditMultB*IncSt!AF6/3)+(IncSt!AF6/3*CreditSales)+(IncSt!AG6*CreditSales/3)+(IncSt!AG6/3*CreditMultA),IF(AND(CreditTerms&gt;60,CreditTerms&lt;=90),(CreditMultB*IncSt!AF6/3)+(IncSt!AF6*CreditSales*2/3)+(IncSt!AG6/3*CreditMultA),IF(AND(CreditTerms&gt;90,CreditTerms&lt;=120),(CreditMultB*IncSt!AE6/3)+(IncSt!AF6*CreditSales*2/3)+(CreditMultA*IncSt!AF6/3),"Error"))))</f>
        <v>0</v>
      </c>
      <c r="AH8" s="423">
        <f>IF(CreditTerms&lt;=30,(CreditMultB*IncSt!AG6/3)+(IncSt!AH6*CreditSales*2/3)+(CreditMultA*IncSt!AH6/3),IF(AND(CreditTerms&gt;30,CreditTerms&lt;=60),(CreditMultB*IncSt!AG6/3)+(IncSt!AG6/3*CreditSales)+(IncSt!AH6*CreditSales/3)+(IncSt!AH6/3*CreditMultA),IF(AND(CreditTerms&gt;60,CreditTerms&lt;=90),(CreditMultB*IncSt!AG6/3)+(IncSt!AG6*CreditSales*2/3)+(IncSt!AH6/3*CreditMultA),IF(AND(CreditTerms&gt;90,CreditTerms&lt;=120),(CreditMultB*IncSt!AF6/3)+(IncSt!AG6*CreditSales*2/3)+(CreditMultA*IncSt!AG6/3),"Error"))))</f>
        <v>0</v>
      </c>
      <c r="AI8" s="418">
        <f>SUM(AE8:AH8)</f>
        <v>0</v>
      </c>
      <c r="AJ8" s="415"/>
      <c r="AK8" s="424">
        <f>IF(CreditTerms&lt;=30,(CreditMultB*IncSt!AH6/3)+(IncSt!AK6*CreditSales*2/3)+(CreditMultA*IncSt!AK6/3),IF(AND(CreditTerms&gt;30,CreditTerms&lt;=60),(CreditMultB*IncSt!AH6/3)+(IncSt!AH6/3*CreditSales)+(IncSt!AK6*CreditSales/3)+(IncSt!AK6/3*CreditMultA),IF(AND(CreditTerms&gt;60,CreditTerms&lt;=90),(CreditMultB*IncSt!AH6/3)+(IncSt!AH6*CreditSales*2/3)+(IncSt!AK6/3*CreditMultA),IF(AND(CreditTerms&gt;90,CreditTerms&lt;=120),(CreditMultB*IncSt!AG6/3)+(IncSt!AH6*CreditSales*2/3)+(CreditMultA*IncSt!AH6/3),"Error"))))</f>
        <v>0</v>
      </c>
      <c r="AL8" s="424">
        <f>IF(CreditTerms&lt;=30,(CreditMultB*IncSt!AK6/3)+(IncSt!AL6*CreditSales*2/3)+(CreditMultA*IncSt!AL6/3),IF(AND(CreditTerms&gt;30,CreditTerms&lt;=60),(CreditMultB*IncSt!AK6/3)+(IncSt!AK6/3*CreditSales)+(IncSt!AL6*CreditSales/3)+(IncSt!AL6/3*CreditMultA),IF(AND(CreditTerms&gt;60,CreditTerms&lt;=90),(CreditMultB*IncSt!AK6/3)+(IncSt!AK6*CreditSales*2/3)+(IncSt!AL6/3*CreditMultA),IF(AND(CreditTerms&gt;90,CreditTerms&lt;=120),(CreditMultB*IncSt!AH6/3)+(IncSt!AK6*CreditSales*2/3)+(CreditMultA*IncSt!AK6/3),"Error"))))</f>
        <v>0</v>
      </c>
      <c r="AM8" s="424">
        <f>IF(CreditTerms&lt;=30,(CreditMultB*IncSt!AL6/3)+(IncSt!AM6*CreditSales*2/3)+(CreditMultA*IncSt!AM6/3),IF(AND(CreditTerms&gt;30,CreditTerms&lt;=60),(CreditMultB*IncSt!AL6/3)+(IncSt!AL6/3*CreditSales)+(IncSt!AM6*CreditSales/3)+(IncSt!AM6/3*CreditMultA),IF(AND(CreditTerms&gt;60,CreditTerms&lt;=90),(CreditMultB*IncSt!AL6/3)+(IncSt!AL6*CreditSales*2/3)+(IncSt!AM6/3*CreditMultA),IF(AND(CreditTerms&gt;90,CreditTerms&lt;=120),(CreditMultB*IncSt!AK6/3)+(IncSt!AL6*CreditSales*2/3)+(CreditMultA*IncSt!AL6/3),"Error"))))</f>
        <v>0</v>
      </c>
      <c r="AN8" s="423">
        <f>IF(CreditTerms&lt;=30,(CreditMultB*IncSt!AM6/3)+(IncSt!AN6*CreditSales*2/3)+(CreditMultA*IncSt!AN6/3),IF(AND(CreditTerms&gt;30,CreditTerms&lt;=60),(CreditMultB*IncSt!AM6/3)+(IncSt!AM6/3*CreditSales)+(IncSt!AN6*CreditSales/3)+(IncSt!AN6/3*CreditMultA),IF(AND(CreditTerms&gt;60,CreditTerms&lt;=90),(CreditMultB*IncSt!AM6/3)+(IncSt!AM6*CreditSales*2/3)+(IncSt!AN6/3*CreditMultA),IF(AND(CreditTerms&gt;90,CreditTerms&lt;=120),(CreditMultB*IncSt!AL6/3)+(IncSt!AM6*CreditSales*2/3)+(CreditMultA*IncSt!AM6/3),"Error"))))</f>
        <v>0</v>
      </c>
      <c r="AO8" s="418">
        <f>SUM(AK8:AN8)</f>
        <v>0</v>
      </c>
      <c r="AP8" s="415"/>
      <c r="AQ8" s="425">
        <f>IF(CreditTerms&lt;=30,(CreditMultB*IncSt!AN6/3)+(IncSt!AQ6*CreditSales*11/12)+(CreditMultA*IncSt!AQ6/12),IF(AND(CreditTerms&gt;30,CreditTerms&lt;=60),(CreditMultB*IncSt!AN6/3)+(IncSt!AN6/3*CreditSales)+(IncSt!AQ6*CreditSales*5/6)+(IncSt!AQ6/12*CreditMultA),IF(AND(CreditTerms&gt;60,CreditTerms&lt;=90),(CreditMultB*IncSt!AN6/3)+(IncSt!AN6*CreditSales*2/3)+(IncSt!AQ6*3/4)+(IncSt!AQ6/12*CreditMultA),IF(AND(CreditTerms&gt;90,CreditTerms&lt;=120),(CreditMultB*IncSt!AM6/3)+(IncSt!AN6*CreditSales)+(IncSt!AQ6*2/3*CreditSales)+(CreditMultA*IncSt!AQ6/12),"Error"))))</f>
        <v>0</v>
      </c>
    </row>
    <row r="9" spans="1:44" s="409" customFormat="1" ht="14.1" customHeight="1">
      <c r="A9" s="420"/>
      <c r="B9" s="426" t="s">
        <v>2</v>
      </c>
      <c r="C9" s="427">
        <f t="shared" ref="C9:M9" si="0">SUM(C7:C8)</f>
        <v>0</v>
      </c>
      <c r="D9" s="427">
        <f t="shared" si="0"/>
        <v>0</v>
      </c>
      <c r="E9" s="427">
        <f t="shared" si="0"/>
        <v>0</v>
      </c>
      <c r="F9" s="427">
        <f t="shared" si="0"/>
        <v>0</v>
      </c>
      <c r="G9" s="427">
        <f t="shared" si="0"/>
        <v>0</v>
      </c>
      <c r="H9" s="427">
        <f t="shared" si="0"/>
        <v>0</v>
      </c>
      <c r="I9" s="427">
        <f t="shared" si="0"/>
        <v>0</v>
      </c>
      <c r="J9" s="427">
        <f t="shared" si="0"/>
        <v>0</v>
      </c>
      <c r="K9" s="427">
        <f t="shared" si="0"/>
        <v>0</v>
      </c>
      <c r="L9" s="427">
        <f t="shared" si="0"/>
        <v>0</v>
      </c>
      <c r="M9" s="427">
        <f t="shared" si="0"/>
        <v>0</v>
      </c>
      <c r="N9" s="428">
        <f>SUM(N7:N8)</f>
        <v>0</v>
      </c>
      <c r="O9" s="429">
        <f>SUM(C9:N9)</f>
        <v>0</v>
      </c>
      <c r="P9" s="430"/>
      <c r="Q9" s="427">
        <f t="shared" ref="Q9:AB9" si="1">SUM(Q7:Q8)</f>
        <v>0</v>
      </c>
      <c r="R9" s="427">
        <f t="shared" si="1"/>
        <v>0</v>
      </c>
      <c r="S9" s="427">
        <f t="shared" si="1"/>
        <v>0</v>
      </c>
      <c r="T9" s="427">
        <f t="shared" si="1"/>
        <v>0</v>
      </c>
      <c r="U9" s="427">
        <f t="shared" si="1"/>
        <v>0</v>
      </c>
      <c r="V9" s="427">
        <f t="shared" si="1"/>
        <v>0</v>
      </c>
      <c r="W9" s="427">
        <f t="shared" si="1"/>
        <v>0</v>
      </c>
      <c r="X9" s="427">
        <f t="shared" si="1"/>
        <v>0</v>
      </c>
      <c r="Y9" s="427">
        <f t="shared" si="1"/>
        <v>0</v>
      </c>
      <c r="Z9" s="427">
        <f t="shared" si="1"/>
        <v>0</v>
      </c>
      <c r="AA9" s="427">
        <f t="shared" si="1"/>
        <v>0</v>
      </c>
      <c r="AB9" s="428">
        <f t="shared" si="1"/>
        <v>0</v>
      </c>
      <c r="AC9" s="429">
        <f>SUM(Q9:AB9)</f>
        <v>0</v>
      </c>
      <c r="AD9" s="431"/>
      <c r="AE9" s="432">
        <f>SUM(AE7:AE8)</f>
        <v>0</v>
      </c>
      <c r="AF9" s="427">
        <f>SUM(AF7:AF8)</f>
        <v>0</v>
      </c>
      <c r="AG9" s="427">
        <f>SUM(AG7:AG8)</f>
        <v>0</v>
      </c>
      <c r="AH9" s="433">
        <f>SUM(AH7:AH8)</f>
        <v>0</v>
      </c>
      <c r="AI9" s="434">
        <f>SUM(AE9:AH9)</f>
        <v>0</v>
      </c>
      <c r="AJ9" s="415"/>
      <c r="AK9" s="427">
        <f>SUM(AK7:AK8)</f>
        <v>0</v>
      </c>
      <c r="AL9" s="427">
        <f>SUM(AL7:AL8)</f>
        <v>0</v>
      </c>
      <c r="AM9" s="427">
        <f>SUM(AM7:AM8)</f>
        <v>0</v>
      </c>
      <c r="AN9" s="428">
        <f>SUM(AN7:AN8)</f>
        <v>0</v>
      </c>
      <c r="AO9" s="434">
        <f>SUM(AK9:AN9)</f>
        <v>0</v>
      </c>
      <c r="AP9" s="415"/>
      <c r="AQ9" s="435">
        <f>SUM(AQ7:AQ8)</f>
        <v>0</v>
      </c>
    </row>
    <row r="10" spans="1:44" s="409" customFormat="1" ht="14.1" customHeight="1">
      <c r="B10" s="436" t="s">
        <v>3</v>
      </c>
      <c r="C10" s="437"/>
      <c r="D10" s="437"/>
      <c r="E10" s="437"/>
      <c r="F10" s="437"/>
      <c r="G10" s="437"/>
      <c r="H10" s="437"/>
      <c r="I10" s="437"/>
      <c r="J10" s="437"/>
      <c r="K10" s="437"/>
      <c r="L10" s="437"/>
      <c r="M10" s="437"/>
      <c r="N10" s="438"/>
      <c r="O10" s="439"/>
      <c r="P10" s="430"/>
      <c r="Q10" s="437"/>
      <c r="R10" s="437"/>
      <c r="S10" s="437"/>
      <c r="T10" s="437"/>
      <c r="U10" s="437"/>
      <c r="V10" s="437"/>
      <c r="W10" s="437"/>
      <c r="X10" s="437"/>
      <c r="Y10" s="437"/>
      <c r="Z10" s="437"/>
      <c r="AA10" s="437"/>
      <c r="AB10" s="438"/>
      <c r="AC10" s="439"/>
      <c r="AD10" s="431"/>
      <c r="AE10" s="440"/>
      <c r="AF10" s="437"/>
      <c r="AG10" s="437"/>
      <c r="AH10" s="439"/>
      <c r="AI10" s="441"/>
      <c r="AJ10" s="415"/>
      <c r="AK10" s="437"/>
      <c r="AL10" s="437"/>
      <c r="AM10" s="437"/>
      <c r="AN10" s="438"/>
      <c r="AO10" s="441"/>
      <c r="AP10" s="415"/>
      <c r="AQ10" s="441"/>
    </row>
    <row r="11" spans="1:44" s="442" customFormat="1" ht="14.1" customHeight="1">
      <c r="B11" s="814" t="s">
        <v>4</v>
      </c>
      <c r="C11" s="815">
        <f t="shared" ref="C11:N11" si="2">IF((SUM(C9,C12,C15,C31)-C27)&gt;0,(SUM(C9,C12,C15,C31)-C27)*InterestRate/12,0)</f>
        <v>1.625</v>
      </c>
      <c r="D11" s="815">
        <f t="shared" si="2"/>
        <v>0</v>
      </c>
      <c r="E11" s="815">
        <f t="shared" si="2"/>
        <v>0</v>
      </c>
      <c r="F11" s="815">
        <f t="shared" si="2"/>
        <v>0</v>
      </c>
      <c r="G11" s="815">
        <f t="shared" si="2"/>
        <v>0</v>
      </c>
      <c r="H11" s="815">
        <f t="shared" si="2"/>
        <v>0</v>
      </c>
      <c r="I11" s="815">
        <f t="shared" si="2"/>
        <v>0</v>
      </c>
      <c r="J11" s="815">
        <f t="shared" si="2"/>
        <v>0</v>
      </c>
      <c r="K11" s="815">
        <f t="shared" si="2"/>
        <v>0</v>
      </c>
      <c r="L11" s="815">
        <f t="shared" si="2"/>
        <v>0</v>
      </c>
      <c r="M11" s="815">
        <f t="shared" si="2"/>
        <v>0</v>
      </c>
      <c r="N11" s="816">
        <f t="shared" si="2"/>
        <v>0</v>
      </c>
      <c r="O11" s="817">
        <f t="shared" ref="O11:O16" si="3">SUM(C11:N11)</f>
        <v>1.625</v>
      </c>
      <c r="P11" s="818"/>
      <c r="Q11" s="815">
        <f t="shared" ref="Q11:AB11" si="4">IF((SUM(Q9,Q12,Q15,Q31)-Q27)&gt;0,(SUM(Q9,Q12,Q15,Q31)-Q27)*InterestRate/12,0)</f>
        <v>0</v>
      </c>
      <c r="R11" s="815">
        <f t="shared" si="4"/>
        <v>0</v>
      </c>
      <c r="S11" s="815">
        <f t="shared" si="4"/>
        <v>0</v>
      </c>
      <c r="T11" s="815">
        <f t="shared" si="4"/>
        <v>0</v>
      </c>
      <c r="U11" s="815">
        <f t="shared" si="4"/>
        <v>0</v>
      </c>
      <c r="V11" s="815">
        <f t="shared" si="4"/>
        <v>0</v>
      </c>
      <c r="W11" s="815">
        <f t="shared" si="4"/>
        <v>0</v>
      </c>
      <c r="X11" s="815">
        <f t="shared" si="4"/>
        <v>0</v>
      </c>
      <c r="Y11" s="815">
        <f t="shared" si="4"/>
        <v>0</v>
      </c>
      <c r="Z11" s="815">
        <f t="shared" si="4"/>
        <v>0</v>
      </c>
      <c r="AA11" s="815">
        <f t="shared" si="4"/>
        <v>0</v>
      </c>
      <c r="AB11" s="816">
        <f t="shared" si="4"/>
        <v>0</v>
      </c>
      <c r="AC11" s="817">
        <f>SUM(Q11:AB11)</f>
        <v>0</v>
      </c>
      <c r="AD11" s="818"/>
      <c r="AE11" s="815">
        <f>IF((SUM(AE9,AE12,AE15,AE31)-AE27)&gt;0,(SUM(AE9,AE12,AE15,AE31)-AE27)*InterestRate/4,0)</f>
        <v>0</v>
      </c>
      <c r="AF11" s="815">
        <f>IF((SUM(AF9,AF12,AF15,AF31)-AF27)&gt;0,(SUM(AF9,AF12,AF15,AF31)-AF27)*InterestRate/4,0)</f>
        <v>0</v>
      </c>
      <c r="AG11" s="815">
        <f>IF((SUM(AG9,AG12,AG15,AG31)-AG27)&gt;0,(SUM(AG9,AG12,AG15,AG31)-AG27)*InterestRate/4,0)</f>
        <v>0</v>
      </c>
      <c r="AH11" s="816">
        <f>IF((SUM(AH9,AH12,AH15,AH31)-AH27)&gt;0,(SUM(AH9,AH12,AH15,AH31)-AH27)*InterestRate/4,0)</f>
        <v>0</v>
      </c>
      <c r="AI11" s="819">
        <f t="shared" ref="AI11:AI16" si="5">SUM(AE11:AH11)</f>
        <v>0</v>
      </c>
      <c r="AJ11" s="818"/>
      <c r="AK11" s="815">
        <f>IF((SUM(AK9,AK12,AK15,AK31)-AK27)&gt;0,(SUM(AK9,AK12,AK15,AK31)-AK27)*InterestRate/4,0)</f>
        <v>0</v>
      </c>
      <c r="AL11" s="815">
        <f>IF((SUM(AL9,AL12,AL15,AL31)-AL27)&gt;0,(SUM(AL9,AL12,AL15,AL31)-AL27)*InterestRate/4,0)</f>
        <v>0</v>
      </c>
      <c r="AM11" s="815">
        <f>IF((SUM(AM9,AM12,AM15,AM31)-AM27)&gt;0,(SUM(AM9,AM12,AM15,AM31)-AM27)*InterestRate/4,0)</f>
        <v>0</v>
      </c>
      <c r="AN11" s="816">
        <f>IF((SUM(AN9,AN12,AN15,AN31)-AN27)&gt;0,(SUM(AN9,AN12,AN15,AN31)-AN27)*InterestRate/4,0)</f>
        <v>0</v>
      </c>
      <c r="AO11" s="819">
        <f t="shared" ref="AO11:AO16" si="6">SUM(AK11:AN11)</f>
        <v>0</v>
      </c>
      <c r="AP11" s="818"/>
      <c r="AQ11" s="819">
        <f>IF((SUM(AQ9,AQ12,AQ15,AQ31)-AQ27)&gt;0,(SUM(AQ9,AQ12,AQ15,AQ31)-AQ27)*InterestRate,0)</f>
        <v>0</v>
      </c>
      <c r="AR11" s="820"/>
    </row>
    <row r="12" spans="1:44" s="442" customFormat="1" ht="14.1" customHeight="1">
      <c r="B12" s="821" t="s">
        <v>5</v>
      </c>
      <c r="C12" s="822">
        <f>LoanInvestSchedules!M102</f>
        <v>0</v>
      </c>
      <c r="D12" s="822">
        <f>LoanInvestSchedules!N102</f>
        <v>0</v>
      </c>
      <c r="E12" s="822">
        <f>LoanInvestSchedules!O102</f>
        <v>0</v>
      </c>
      <c r="F12" s="822">
        <f>LoanInvestSchedules!P102</f>
        <v>0</v>
      </c>
      <c r="G12" s="822">
        <f>LoanInvestSchedules!Q102</f>
        <v>0</v>
      </c>
      <c r="H12" s="822">
        <f>LoanInvestSchedules!R102</f>
        <v>0</v>
      </c>
      <c r="I12" s="822">
        <f>LoanInvestSchedules!S102</f>
        <v>0</v>
      </c>
      <c r="J12" s="822">
        <f>LoanInvestSchedules!T102</f>
        <v>0</v>
      </c>
      <c r="K12" s="822">
        <f>LoanInvestSchedules!U102</f>
        <v>0</v>
      </c>
      <c r="L12" s="822">
        <f>LoanInvestSchedules!V102</f>
        <v>0</v>
      </c>
      <c r="M12" s="822">
        <f>LoanInvestSchedules!W102</f>
        <v>0</v>
      </c>
      <c r="N12" s="816">
        <f>LoanInvestSchedules!X102</f>
        <v>0</v>
      </c>
      <c r="O12" s="669">
        <f t="shared" si="3"/>
        <v>0</v>
      </c>
      <c r="P12" s="823"/>
      <c r="Q12" s="822">
        <f>LoanInvestSchedules!Y102</f>
        <v>0</v>
      </c>
      <c r="R12" s="822">
        <f>LoanInvestSchedules!Z102</f>
        <v>0</v>
      </c>
      <c r="S12" s="822">
        <f>LoanInvestSchedules!AA102</f>
        <v>0</v>
      </c>
      <c r="T12" s="822">
        <f>LoanInvestSchedules!AB102</f>
        <v>0</v>
      </c>
      <c r="U12" s="822">
        <f>LoanInvestSchedules!AC102</f>
        <v>0</v>
      </c>
      <c r="V12" s="822">
        <f>LoanInvestSchedules!AD102</f>
        <v>0</v>
      </c>
      <c r="W12" s="822">
        <f>LoanInvestSchedules!AE102</f>
        <v>0</v>
      </c>
      <c r="X12" s="822">
        <f>LoanInvestSchedules!AF102</f>
        <v>0</v>
      </c>
      <c r="Y12" s="822">
        <f>LoanInvestSchedules!AG102</f>
        <v>0</v>
      </c>
      <c r="Z12" s="822">
        <f>LoanInvestSchedules!AH102</f>
        <v>0</v>
      </c>
      <c r="AA12" s="822">
        <f>LoanInvestSchedules!AI102</f>
        <v>0</v>
      </c>
      <c r="AB12" s="816">
        <f>LoanInvestSchedules!AJ102</f>
        <v>0</v>
      </c>
      <c r="AC12" s="669">
        <f>SUM(Q12:AB12)</f>
        <v>0</v>
      </c>
      <c r="AD12" s="824"/>
      <c r="AE12" s="825">
        <f>SUM(LoanInvestSchedules!AK102:AM102)</f>
        <v>0</v>
      </c>
      <c r="AF12" s="815">
        <f>SUM(LoanInvestSchedules!AN102:AP102)</f>
        <v>0</v>
      </c>
      <c r="AG12" s="815">
        <f>SUM(LoanInvestSchedules!AQ102:AS102)</f>
        <v>0</v>
      </c>
      <c r="AH12" s="822">
        <f>SUM(LoanInvestSchedules!AT102:AV102)</f>
        <v>0</v>
      </c>
      <c r="AI12" s="670">
        <f t="shared" si="5"/>
        <v>0</v>
      </c>
      <c r="AJ12" s="826"/>
      <c r="AK12" s="825">
        <f>SUM(LoanInvestSchedules!AW102:AY102)</f>
        <v>0</v>
      </c>
      <c r="AL12" s="815">
        <f>SUM(LoanInvestSchedules!AZ102:BB102)</f>
        <v>0</v>
      </c>
      <c r="AM12" s="815">
        <f>SUM(LoanInvestSchedules!BC102:BE102)</f>
        <v>0</v>
      </c>
      <c r="AN12" s="822">
        <f>SUM(LoanInvestSchedules!BF102:BH102)</f>
        <v>0</v>
      </c>
      <c r="AO12" s="670">
        <f t="shared" si="6"/>
        <v>0</v>
      </c>
      <c r="AP12" s="826"/>
      <c r="AQ12" s="819">
        <f>SUM(LoanInvestSchedules!BI102:BT102)</f>
        <v>0</v>
      </c>
      <c r="AR12" s="820"/>
    </row>
    <row r="13" spans="1:44" s="442" customFormat="1" ht="14.1" customHeight="1">
      <c r="B13" s="821" t="s">
        <v>222</v>
      </c>
      <c r="C13" s="822">
        <f>LoanInvestSchedules!M20</f>
        <v>0</v>
      </c>
      <c r="D13" s="822">
        <f>LoanInvestSchedules!N20</f>
        <v>0</v>
      </c>
      <c r="E13" s="822">
        <f>LoanInvestSchedules!O20</f>
        <v>0</v>
      </c>
      <c r="F13" s="822">
        <f>LoanInvestSchedules!P20</f>
        <v>0</v>
      </c>
      <c r="G13" s="822">
        <f>LoanInvestSchedules!Q20</f>
        <v>0</v>
      </c>
      <c r="H13" s="822">
        <f>LoanInvestSchedules!R20</f>
        <v>0</v>
      </c>
      <c r="I13" s="822">
        <f>LoanInvestSchedules!S20</f>
        <v>0</v>
      </c>
      <c r="J13" s="822">
        <f>LoanInvestSchedules!T20</f>
        <v>0</v>
      </c>
      <c r="K13" s="822">
        <f>LoanInvestSchedules!U20</f>
        <v>0</v>
      </c>
      <c r="L13" s="822">
        <f>LoanInvestSchedules!V20</f>
        <v>0</v>
      </c>
      <c r="M13" s="822">
        <f>LoanInvestSchedules!W20</f>
        <v>0</v>
      </c>
      <c r="N13" s="816">
        <f>LoanInvestSchedules!X20</f>
        <v>0</v>
      </c>
      <c r="O13" s="669">
        <f t="shared" si="3"/>
        <v>0</v>
      </c>
      <c r="P13" s="823"/>
      <c r="Q13" s="822">
        <f>LoanInvestSchedules!Y20</f>
        <v>0</v>
      </c>
      <c r="R13" s="822">
        <f>LoanInvestSchedules!Z20</f>
        <v>0</v>
      </c>
      <c r="S13" s="822">
        <f>LoanInvestSchedules!AA20</f>
        <v>0</v>
      </c>
      <c r="T13" s="822">
        <f>LoanInvestSchedules!AB20</f>
        <v>0</v>
      </c>
      <c r="U13" s="822">
        <f>LoanInvestSchedules!AC20</f>
        <v>0</v>
      </c>
      <c r="V13" s="822">
        <f>LoanInvestSchedules!AD20</f>
        <v>0</v>
      </c>
      <c r="W13" s="822">
        <f>LoanInvestSchedules!AE20</f>
        <v>0</v>
      </c>
      <c r="X13" s="822">
        <f>LoanInvestSchedules!AF20</f>
        <v>0</v>
      </c>
      <c r="Y13" s="822">
        <f>LoanInvestSchedules!AG20</f>
        <v>0</v>
      </c>
      <c r="Z13" s="822">
        <f>LoanInvestSchedules!AH20</f>
        <v>0</v>
      </c>
      <c r="AA13" s="822">
        <f>LoanInvestSchedules!AI20</f>
        <v>0</v>
      </c>
      <c r="AB13" s="816">
        <f>LoanInvestSchedules!AJ20</f>
        <v>0</v>
      </c>
      <c r="AC13" s="669">
        <v>0</v>
      </c>
      <c r="AD13" s="824"/>
      <c r="AE13" s="825">
        <f>SUM(LoanInvestSchedules!AK20:AM20)</f>
        <v>0</v>
      </c>
      <c r="AF13" s="815">
        <f>SUM(LoanInvestSchedules!AN20:AP20)</f>
        <v>0</v>
      </c>
      <c r="AG13" s="815">
        <f>SUM(LoanInvestSchedules!AQ20:AS20)</f>
        <v>0</v>
      </c>
      <c r="AH13" s="822">
        <f>SUM(LoanInvestSchedules!AT20:AV20)</f>
        <v>0</v>
      </c>
      <c r="AI13" s="670">
        <f t="shared" si="5"/>
        <v>0</v>
      </c>
      <c r="AJ13" s="826"/>
      <c r="AK13" s="825">
        <f>SUM(LoanInvestSchedules!AW20:AY20)</f>
        <v>0</v>
      </c>
      <c r="AL13" s="815">
        <f>SUM(LoanInvestSchedules!AZ20:BB20)</f>
        <v>0</v>
      </c>
      <c r="AM13" s="815">
        <f>SUM(LoanInvestSchedules!BC20:BE20)</f>
        <v>0</v>
      </c>
      <c r="AN13" s="822">
        <f>SUM(LoanInvestSchedules!BF20:BH20)</f>
        <v>0</v>
      </c>
      <c r="AO13" s="670">
        <f t="shared" si="6"/>
        <v>0</v>
      </c>
      <c r="AP13" s="826"/>
      <c r="AQ13" s="827">
        <f>SUM(LoanInvestSchedules!BI20:BT20)</f>
        <v>0</v>
      </c>
      <c r="AR13" s="820"/>
    </row>
    <row r="14" spans="1:44" s="442" customFormat="1" ht="14.1" customHeight="1">
      <c r="A14" s="446"/>
      <c r="B14" s="828" t="s">
        <v>6</v>
      </c>
      <c r="C14" s="829">
        <f>SUM(C11:C13)</f>
        <v>1.625</v>
      </c>
      <c r="D14" s="829">
        <f>SUM(D11:D13)</f>
        <v>0</v>
      </c>
      <c r="E14" s="829">
        <f t="shared" ref="E14:N14" si="7">SUM(E11:E13)</f>
        <v>0</v>
      </c>
      <c r="F14" s="829">
        <f t="shared" si="7"/>
        <v>0</v>
      </c>
      <c r="G14" s="829">
        <f t="shared" si="7"/>
        <v>0</v>
      </c>
      <c r="H14" s="829">
        <f t="shared" si="7"/>
        <v>0</v>
      </c>
      <c r="I14" s="829">
        <f t="shared" si="7"/>
        <v>0</v>
      </c>
      <c r="J14" s="829">
        <f t="shared" si="7"/>
        <v>0</v>
      </c>
      <c r="K14" s="829">
        <f t="shared" si="7"/>
        <v>0</v>
      </c>
      <c r="L14" s="829">
        <f t="shared" si="7"/>
        <v>0</v>
      </c>
      <c r="M14" s="829">
        <f t="shared" si="7"/>
        <v>0</v>
      </c>
      <c r="N14" s="830">
        <f t="shared" si="7"/>
        <v>0</v>
      </c>
      <c r="O14" s="669">
        <f t="shared" si="3"/>
        <v>1.625</v>
      </c>
      <c r="P14" s="831"/>
      <c r="Q14" s="829">
        <f>SUM(Q11:Q13)</f>
        <v>0</v>
      </c>
      <c r="R14" s="829">
        <f>SUM(R11:R13)</f>
        <v>0</v>
      </c>
      <c r="S14" s="829">
        <f t="shared" ref="S14:AB14" si="8">SUM(S11:S13)</f>
        <v>0</v>
      </c>
      <c r="T14" s="829">
        <f t="shared" si="8"/>
        <v>0</v>
      </c>
      <c r="U14" s="829">
        <f t="shared" si="8"/>
        <v>0</v>
      </c>
      <c r="V14" s="829">
        <f t="shared" si="8"/>
        <v>0</v>
      </c>
      <c r="W14" s="829">
        <f t="shared" si="8"/>
        <v>0</v>
      </c>
      <c r="X14" s="829">
        <f t="shared" si="8"/>
        <v>0</v>
      </c>
      <c r="Y14" s="829">
        <f t="shared" si="8"/>
        <v>0</v>
      </c>
      <c r="Z14" s="829">
        <f t="shared" si="8"/>
        <v>0</v>
      </c>
      <c r="AA14" s="829">
        <f t="shared" si="8"/>
        <v>0</v>
      </c>
      <c r="AB14" s="830">
        <f t="shared" si="8"/>
        <v>0</v>
      </c>
      <c r="AC14" s="669">
        <f>SUM(Q14:AB14)</f>
        <v>0</v>
      </c>
      <c r="AD14" s="832"/>
      <c r="AE14" s="833">
        <f>SUM(AE11:AE13)</f>
        <v>0</v>
      </c>
      <c r="AF14" s="829">
        <f>SUM(AF11:AF13)</f>
        <v>0</v>
      </c>
      <c r="AG14" s="829">
        <f>SUM(AG11:AG13)</f>
        <v>0</v>
      </c>
      <c r="AH14" s="834">
        <f>SUM(AH11:AH13)</f>
        <v>0</v>
      </c>
      <c r="AI14" s="670">
        <f t="shared" si="5"/>
        <v>0</v>
      </c>
      <c r="AJ14" s="826"/>
      <c r="AK14" s="833">
        <f>SUM(AK11:AK13)</f>
        <v>0</v>
      </c>
      <c r="AL14" s="829">
        <f>SUM(AL11:AL13)</f>
        <v>0</v>
      </c>
      <c r="AM14" s="829">
        <f>SUM(AM11:AM13)</f>
        <v>0</v>
      </c>
      <c r="AN14" s="834">
        <f>SUM(AN11:AN13)</f>
        <v>0</v>
      </c>
      <c r="AO14" s="670">
        <f t="shared" si="6"/>
        <v>0</v>
      </c>
      <c r="AP14" s="826"/>
      <c r="AQ14" s="835">
        <f>SUM(AQ11:AQ13)</f>
        <v>0</v>
      </c>
      <c r="AR14" s="820"/>
    </row>
    <row r="15" spans="1:44" s="442" customFormat="1" ht="14.1" customHeight="1" thickBot="1">
      <c r="A15" s="446"/>
      <c r="B15" s="836" t="s">
        <v>102</v>
      </c>
      <c r="C15" s="837">
        <v>0</v>
      </c>
      <c r="D15" s="837">
        <v>0</v>
      </c>
      <c r="E15" s="837">
        <v>0</v>
      </c>
      <c r="F15" s="837">
        <v>0</v>
      </c>
      <c r="G15" s="837">
        <v>0</v>
      </c>
      <c r="H15" s="837">
        <v>0</v>
      </c>
      <c r="I15" s="837">
        <v>0</v>
      </c>
      <c r="J15" s="837">
        <v>0</v>
      </c>
      <c r="K15" s="837">
        <v>0</v>
      </c>
      <c r="L15" s="837">
        <v>0</v>
      </c>
      <c r="M15" s="837">
        <v>0</v>
      </c>
      <c r="N15" s="838">
        <v>0</v>
      </c>
      <c r="O15" s="839">
        <f t="shared" si="3"/>
        <v>0</v>
      </c>
      <c r="P15" s="823"/>
      <c r="Q15" s="837">
        <v>0</v>
      </c>
      <c r="R15" s="837">
        <v>0</v>
      </c>
      <c r="S15" s="837">
        <v>0</v>
      </c>
      <c r="T15" s="837">
        <v>0</v>
      </c>
      <c r="U15" s="837">
        <v>0</v>
      </c>
      <c r="V15" s="837">
        <v>0</v>
      </c>
      <c r="W15" s="837">
        <v>0</v>
      </c>
      <c r="X15" s="837">
        <v>0</v>
      </c>
      <c r="Y15" s="837">
        <v>0</v>
      </c>
      <c r="Z15" s="837">
        <v>0</v>
      </c>
      <c r="AA15" s="837">
        <v>0</v>
      </c>
      <c r="AB15" s="838">
        <v>0</v>
      </c>
      <c r="AC15" s="839">
        <f>SUM(Q15:AB15)</f>
        <v>0</v>
      </c>
      <c r="AD15" s="824"/>
      <c r="AE15" s="840">
        <v>0</v>
      </c>
      <c r="AF15" s="837">
        <v>0</v>
      </c>
      <c r="AG15" s="837">
        <v>0</v>
      </c>
      <c r="AH15" s="841">
        <v>0</v>
      </c>
      <c r="AI15" s="842">
        <f t="shared" si="5"/>
        <v>0</v>
      </c>
      <c r="AJ15" s="826"/>
      <c r="AK15" s="840">
        <v>0</v>
      </c>
      <c r="AL15" s="837">
        <v>0</v>
      </c>
      <c r="AM15" s="837">
        <v>0</v>
      </c>
      <c r="AN15" s="841">
        <v>0</v>
      </c>
      <c r="AO15" s="842">
        <f t="shared" si="6"/>
        <v>0</v>
      </c>
      <c r="AP15" s="826"/>
      <c r="AQ15" s="843">
        <v>0</v>
      </c>
      <c r="AR15" s="820"/>
    </row>
    <row r="16" spans="1:44" s="442" customFormat="1" ht="14.1" customHeight="1" thickBot="1">
      <c r="A16" s="446"/>
      <c r="B16" s="844" t="s">
        <v>103</v>
      </c>
      <c r="C16" s="845">
        <f t="shared" ref="C16:M16" si="9">SUM(C14:C15,C9)</f>
        <v>1.625</v>
      </c>
      <c r="D16" s="845">
        <f t="shared" si="9"/>
        <v>0</v>
      </c>
      <c r="E16" s="845">
        <f t="shared" si="9"/>
        <v>0</v>
      </c>
      <c r="F16" s="845">
        <f t="shared" si="9"/>
        <v>0</v>
      </c>
      <c r="G16" s="845">
        <f t="shared" si="9"/>
        <v>0</v>
      </c>
      <c r="H16" s="845">
        <f t="shared" si="9"/>
        <v>0</v>
      </c>
      <c r="I16" s="845">
        <f t="shared" si="9"/>
        <v>0</v>
      </c>
      <c r="J16" s="845">
        <f t="shared" si="9"/>
        <v>0</v>
      </c>
      <c r="K16" s="845">
        <f t="shared" si="9"/>
        <v>0</v>
      </c>
      <c r="L16" s="845">
        <f t="shared" si="9"/>
        <v>0</v>
      </c>
      <c r="M16" s="845">
        <f t="shared" si="9"/>
        <v>0</v>
      </c>
      <c r="N16" s="846">
        <f>SUM(N14:N15,N9)</f>
        <v>0</v>
      </c>
      <c r="O16" s="847">
        <f t="shared" si="3"/>
        <v>1.625</v>
      </c>
      <c r="P16" s="831"/>
      <c r="Q16" s="845">
        <f t="shared" ref="Q16:AB16" si="10">SUM(Q14:Q15,Q9)</f>
        <v>0</v>
      </c>
      <c r="R16" s="845">
        <f t="shared" si="10"/>
        <v>0</v>
      </c>
      <c r="S16" s="845">
        <f t="shared" si="10"/>
        <v>0</v>
      </c>
      <c r="T16" s="845">
        <f t="shared" si="10"/>
        <v>0</v>
      </c>
      <c r="U16" s="845">
        <f t="shared" si="10"/>
        <v>0</v>
      </c>
      <c r="V16" s="845">
        <f t="shared" si="10"/>
        <v>0</v>
      </c>
      <c r="W16" s="845">
        <f t="shared" si="10"/>
        <v>0</v>
      </c>
      <c r="X16" s="845">
        <f t="shared" si="10"/>
        <v>0</v>
      </c>
      <c r="Y16" s="845">
        <f t="shared" si="10"/>
        <v>0</v>
      </c>
      <c r="Z16" s="845">
        <f t="shared" si="10"/>
        <v>0</v>
      </c>
      <c r="AA16" s="845">
        <f t="shared" si="10"/>
        <v>0</v>
      </c>
      <c r="AB16" s="846">
        <f t="shared" si="10"/>
        <v>0</v>
      </c>
      <c r="AC16" s="847">
        <f>SUM(Q16:AB16)</f>
        <v>0</v>
      </c>
      <c r="AD16" s="832"/>
      <c r="AE16" s="848">
        <f>SUM(AE14:AE15,AE9)</f>
        <v>0</v>
      </c>
      <c r="AF16" s="845">
        <f>SUM(AF14:AF15,AF9)</f>
        <v>0</v>
      </c>
      <c r="AG16" s="845">
        <f>SUM(AG14:AG15,AG9)</f>
        <v>0</v>
      </c>
      <c r="AH16" s="849">
        <f>SUM(AH14:AH15,AH9)</f>
        <v>0</v>
      </c>
      <c r="AI16" s="850">
        <f t="shared" si="5"/>
        <v>0</v>
      </c>
      <c r="AJ16" s="826"/>
      <c r="AK16" s="848">
        <f>SUM(AK14:AK15,AK9)</f>
        <v>0</v>
      </c>
      <c r="AL16" s="845">
        <f>SUM(AL14:AL15,AL9)</f>
        <v>0</v>
      </c>
      <c r="AM16" s="845">
        <f>SUM(AM14:AM15,AM9)</f>
        <v>0</v>
      </c>
      <c r="AN16" s="849">
        <f>SUM(AN14:AN15,AN9)</f>
        <v>0</v>
      </c>
      <c r="AO16" s="850">
        <f t="shared" si="6"/>
        <v>0</v>
      </c>
      <c r="AP16" s="826"/>
      <c r="AQ16" s="851">
        <f>SUM(AQ14:AQ15,AQ9)</f>
        <v>0</v>
      </c>
      <c r="AR16" s="820"/>
    </row>
    <row r="17" spans="1:44" s="442" customFormat="1" ht="14.1" customHeight="1">
      <c r="A17" s="446"/>
      <c r="B17" s="836"/>
      <c r="C17" s="832"/>
      <c r="D17" s="832"/>
      <c r="E17" s="832"/>
      <c r="F17" s="832"/>
      <c r="G17" s="832"/>
      <c r="H17" s="832"/>
      <c r="I17" s="832"/>
      <c r="J17" s="832"/>
      <c r="K17" s="832"/>
      <c r="L17" s="832"/>
      <c r="M17" s="832"/>
      <c r="N17" s="852"/>
      <c r="O17" s="831"/>
      <c r="P17" s="831"/>
      <c r="Q17" s="832"/>
      <c r="R17" s="832"/>
      <c r="S17" s="832"/>
      <c r="T17" s="832"/>
      <c r="U17" s="832"/>
      <c r="V17" s="832"/>
      <c r="W17" s="832"/>
      <c r="X17" s="832"/>
      <c r="Y17" s="832"/>
      <c r="Z17" s="832"/>
      <c r="AA17" s="832"/>
      <c r="AB17" s="852"/>
      <c r="AC17" s="831"/>
      <c r="AD17" s="832"/>
      <c r="AE17" s="853"/>
      <c r="AF17" s="832"/>
      <c r="AG17" s="832"/>
      <c r="AH17" s="831"/>
      <c r="AI17" s="854"/>
      <c r="AJ17" s="826"/>
      <c r="AK17" s="853"/>
      <c r="AL17" s="832"/>
      <c r="AM17" s="832"/>
      <c r="AN17" s="831"/>
      <c r="AO17" s="854"/>
      <c r="AP17" s="826"/>
      <c r="AQ17" s="854"/>
      <c r="AR17" s="820"/>
    </row>
    <row r="18" spans="1:44" s="442" customFormat="1" ht="14.1" customHeight="1">
      <c r="A18" s="446"/>
      <c r="B18" s="855" t="s">
        <v>104</v>
      </c>
      <c r="C18" s="829"/>
      <c r="D18" s="829"/>
      <c r="E18" s="829"/>
      <c r="F18" s="829"/>
      <c r="G18" s="829"/>
      <c r="H18" s="829"/>
      <c r="I18" s="829"/>
      <c r="J18" s="829"/>
      <c r="K18" s="829"/>
      <c r="L18" s="829"/>
      <c r="M18" s="829"/>
      <c r="N18" s="856"/>
      <c r="O18" s="834"/>
      <c r="P18" s="831"/>
      <c r="Q18" s="829"/>
      <c r="R18" s="829"/>
      <c r="S18" s="829"/>
      <c r="T18" s="829"/>
      <c r="U18" s="829"/>
      <c r="V18" s="829"/>
      <c r="W18" s="829"/>
      <c r="X18" s="829"/>
      <c r="Y18" s="829"/>
      <c r="Z18" s="829"/>
      <c r="AA18" s="829"/>
      <c r="AB18" s="856"/>
      <c r="AC18" s="834"/>
      <c r="AD18" s="832"/>
      <c r="AE18" s="833"/>
      <c r="AF18" s="829"/>
      <c r="AG18" s="829"/>
      <c r="AH18" s="834"/>
      <c r="AI18" s="835"/>
      <c r="AJ18" s="826"/>
      <c r="AK18" s="833"/>
      <c r="AL18" s="829"/>
      <c r="AM18" s="829"/>
      <c r="AN18" s="834"/>
      <c r="AO18" s="835"/>
      <c r="AP18" s="826"/>
      <c r="AQ18" s="835"/>
      <c r="AR18" s="820"/>
    </row>
    <row r="19" spans="1:44" s="442" customFormat="1" ht="14.1" customHeight="1">
      <c r="A19" s="446"/>
      <c r="B19" s="821" t="s">
        <v>124</v>
      </c>
      <c r="C19" s="829">
        <f>Inventory!C85</f>
        <v>0</v>
      </c>
      <c r="D19" s="829">
        <f>Inventory!D85</f>
        <v>0</v>
      </c>
      <c r="E19" s="829">
        <f>Inventory!E85</f>
        <v>0</v>
      </c>
      <c r="F19" s="829">
        <f>Inventory!F85</f>
        <v>0</v>
      </c>
      <c r="G19" s="829">
        <f>Inventory!G85</f>
        <v>0</v>
      </c>
      <c r="H19" s="829">
        <f>Inventory!H85</f>
        <v>0</v>
      </c>
      <c r="I19" s="829">
        <f>Inventory!I85</f>
        <v>0</v>
      </c>
      <c r="J19" s="829">
        <f>Inventory!J85</f>
        <v>0</v>
      </c>
      <c r="K19" s="829">
        <f>Inventory!K85</f>
        <v>0</v>
      </c>
      <c r="L19" s="829">
        <f>Inventory!L85</f>
        <v>0</v>
      </c>
      <c r="M19" s="829">
        <f>Inventory!M85</f>
        <v>0</v>
      </c>
      <c r="N19" s="830">
        <f>Inventory!N85</f>
        <v>0</v>
      </c>
      <c r="O19" s="834">
        <f t="shared" ref="O19:O27" si="11">SUM(C19:N19)</f>
        <v>0</v>
      </c>
      <c r="P19" s="831"/>
      <c r="Q19" s="829">
        <f>Inventory!Q85</f>
        <v>0</v>
      </c>
      <c r="R19" s="829">
        <f>Inventory!R85</f>
        <v>0</v>
      </c>
      <c r="S19" s="829">
        <f>Inventory!S85</f>
        <v>0</v>
      </c>
      <c r="T19" s="829">
        <f>Inventory!T85</f>
        <v>0</v>
      </c>
      <c r="U19" s="829">
        <f>Inventory!U85</f>
        <v>0</v>
      </c>
      <c r="V19" s="829">
        <f>Inventory!V85</f>
        <v>0</v>
      </c>
      <c r="W19" s="829">
        <f>Inventory!W85</f>
        <v>0</v>
      </c>
      <c r="X19" s="829">
        <f>Inventory!X85</f>
        <v>0</v>
      </c>
      <c r="Y19" s="829">
        <f>Inventory!Y85</f>
        <v>0</v>
      </c>
      <c r="Z19" s="829">
        <f>Inventory!Z85</f>
        <v>0</v>
      </c>
      <c r="AA19" s="829">
        <f>Inventory!AA85</f>
        <v>0</v>
      </c>
      <c r="AB19" s="830">
        <f>Inventory!AB85</f>
        <v>0</v>
      </c>
      <c r="AC19" s="834">
        <f t="shared" ref="AC19:AC27" si="12">SUM(Q19:AB19)</f>
        <v>0</v>
      </c>
      <c r="AD19" s="832"/>
      <c r="AE19" s="857">
        <f>Inventory!AE85</f>
        <v>0</v>
      </c>
      <c r="AF19" s="858">
        <f>Inventory!AF85</f>
        <v>0</v>
      </c>
      <c r="AG19" s="858">
        <f>Inventory!AG85</f>
        <v>0</v>
      </c>
      <c r="AH19" s="829">
        <f>Inventory!AH85</f>
        <v>0</v>
      </c>
      <c r="AI19" s="835">
        <f t="shared" ref="AI19:AI27" si="13">SUM(AE19:AH19)</f>
        <v>0</v>
      </c>
      <c r="AJ19" s="826"/>
      <c r="AK19" s="857">
        <f>Inventory!AK85</f>
        <v>0</v>
      </c>
      <c r="AL19" s="858">
        <f>Inventory!AL85</f>
        <v>0</v>
      </c>
      <c r="AM19" s="858">
        <f>Inventory!AM85</f>
        <v>0</v>
      </c>
      <c r="AN19" s="829">
        <f>Inventory!AN85</f>
        <v>0</v>
      </c>
      <c r="AO19" s="835">
        <f t="shared" ref="AO19:AO27" si="14">SUM(AK19:AN19)</f>
        <v>0</v>
      </c>
      <c r="AP19" s="826"/>
      <c r="AQ19" s="835">
        <f>Inventory!AQ85</f>
        <v>0</v>
      </c>
      <c r="AR19" s="820"/>
    </row>
    <row r="20" spans="1:44" s="442" customFormat="1" ht="14.1" customHeight="1">
      <c r="A20" s="446"/>
      <c r="B20" s="821" t="s">
        <v>105</v>
      </c>
      <c r="C20" s="829">
        <f>IncSt!C33-IncSt!C22-IncSt!C30</f>
        <v>3050</v>
      </c>
      <c r="D20" s="829">
        <f>IncSt!D33-IncSt!D22-IncSt!D30</f>
        <v>2430</v>
      </c>
      <c r="E20" s="829">
        <f>IncSt!E33-IncSt!E22-IncSt!E30</f>
        <v>2430</v>
      </c>
      <c r="F20" s="829">
        <f>IncSt!F33-IncSt!F22-IncSt!F30</f>
        <v>2430</v>
      </c>
      <c r="G20" s="829">
        <f>IncSt!G33-IncSt!G22-IncSt!G30</f>
        <v>2430</v>
      </c>
      <c r="H20" s="829">
        <f>IncSt!H33-IncSt!H22-IncSt!H30</f>
        <v>2430</v>
      </c>
      <c r="I20" s="829">
        <f>IncSt!I33-IncSt!I22-IncSt!I30</f>
        <v>2430</v>
      </c>
      <c r="J20" s="829">
        <f>IncSt!J33-IncSt!J22-IncSt!J30</f>
        <v>2430</v>
      </c>
      <c r="K20" s="829">
        <f>IncSt!K33-IncSt!K22-IncSt!K30</f>
        <v>2430</v>
      </c>
      <c r="L20" s="829">
        <f>IncSt!L33-IncSt!L22-IncSt!L30</f>
        <v>2430</v>
      </c>
      <c r="M20" s="829">
        <f>IncSt!M33-IncSt!M22-IncSt!M30</f>
        <v>2430</v>
      </c>
      <c r="N20" s="830">
        <f>IncSt!N33-IncSt!N22-IncSt!N30</f>
        <v>2430</v>
      </c>
      <c r="O20" s="834">
        <f t="shared" si="11"/>
        <v>29780</v>
      </c>
      <c r="P20" s="831"/>
      <c r="Q20" s="829">
        <f>IncSt!Q33-IncSt!Q22-IncSt!Q30</f>
        <v>3210</v>
      </c>
      <c r="R20" s="829">
        <f>IncSt!R33-IncSt!R22-IncSt!R30</f>
        <v>3210</v>
      </c>
      <c r="S20" s="829">
        <f>IncSt!S33-IncSt!S22-IncSt!S30</f>
        <v>3210</v>
      </c>
      <c r="T20" s="829">
        <f>IncSt!T33-IncSt!T22-IncSt!T30</f>
        <v>3210</v>
      </c>
      <c r="U20" s="829">
        <f>IncSt!U33-IncSt!U22-IncSt!U30</f>
        <v>3210</v>
      </c>
      <c r="V20" s="829">
        <f>IncSt!V33-IncSt!V22-IncSt!V30</f>
        <v>3210</v>
      </c>
      <c r="W20" s="829">
        <f>IncSt!W33-IncSt!W22-IncSt!W30</f>
        <v>3210</v>
      </c>
      <c r="X20" s="829">
        <f>IncSt!X33-IncSt!X22-IncSt!X30</f>
        <v>3210</v>
      </c>
      <c r="Y20" s="829">
        <f>IncSt!Y33-IncSt!Y22-IncSt!Y30</f>
        <v>3210</v>
      </c>
      <c r="Z20" s="829">
        <f>IncSt!Z33-IncSt!Z22-IncSt!Z30</f>
        <v>3210</v>
      </c>
      <c r="AA20" s="829">
        <f>IncSt!AA33-IncSt!AA22-IncSt!AA30</f>
        <v>3210</v>
      </c>
      <c r="AB20" s="830">
        <f>IncSt!AB33-IncSt!AB22-IncSt!AB30</f>
        <v>3210</v>
      </c>
      <c r="AC20" s="834">
        <f t="shared" si="12"/>
        <v>38520</v>
      </c>
      <c r="AD20" s="826"/>
      <c r="AE20" s="857">
        <f>IncSt!AE33-IncSt!AE22-IncSt!AE30</f>
        <v>10940</v>
      </c>
      <c r="AF20" s="858">
        <f>IncSt!AF33-IncSt!AF22-IncSt!AF30</f>
        <v>10940</v>
      </c>
      <c r="AG20" s="858">
        <f>IncSt!AG33-IncSt!AG22-IncSt!AG30</f>
        <v>10940</v>
      </c>
      <c r="AH20" s="858">
        <f>IncSt!AH33-IncSt!AH22-IncSt!AH30</f>
        <v>10940</v>
      </c>
      <c r="AI20" s="835">
        <f t="shared" si="13"/>
        <v>43760</v>
      </c>
      <c r="AJ20" s="826"/>
      <c r="AK20" s="857">
        <f>IncSt!AK33-IncSt!AK22-IncSt!AK30</f>
        <v>12490</v>
      </c>
      <c r="AL20" s="858">
        <f>IncSt!AL33-IncSt!AL22-IncSt!AL30</f>
        <v>12490</v>
      </c>
      <c r="AM20" s="858">
        <f>IncSt!AM33-IncSt!AM22-IncSt!AM30</f>
        <v>12490</v>
      </c>
      <c r="AN20" s="858">
        <f>IncSt!AN33-IncSt!AN22-IncSt!AN30</f>
        <v>12490</v>
      </c>
      <c r="AO20" s="835">
        <f t="shared" si="14"/>
        <v>49960</v>
      </c>
      <c r="AP20" s="826"/>
      <c r="AQ20" s="835">
        <f>IncSt!AQ33-IncSt!AQ22-IncSt!AQ30</f>
        <v>49960</v>
      </c>
      <c r="AR20" s="820"/>
    </row>
    <row r="21" spans="1:44" s="442" customFormat="1" ht="14.1" customHeight="1">
      <c r="A21" s="446"/>
      <c r="B21" s="821" t="s">
        <v>161</v>
      </c>
      <c r="C21" s="822">
        <f>SUM(IncSt!C7:C8)</f>
        <v>0</v>
      </c>
      <c r="D21" s="822">
        <f>SUM(IncSt!D7:D8)</f>
        <v>0</v>
      </c>
      <c r="E21" s="822">
        <f>SUM(IncSt!E7:E8)</f>
        <v>0</v>
      </c>
      <c r="F21" s="822">
        <f>SUM(IncSt!F7:F8)</f>
        <v>0</v>
      </c>
      <c r="G21" s="822">
        <f>SUM(IncSt!G7:G8)</f>
        <v>0</v>
      </c>
      <c r="H21" s="822">
        <f>SUM(IncSt!H7:H8)</f>
        <v>0</v>
      </c>
      <c r="I21" s="822">
        <f>SUM(IncSt!I7:I8)</f>
        <v>0</v>
      </c>
      <c r="J21" s="822">
        <f>SUM(IncSt!J7:J8)</f>
        <v>0</v>
      </c>
      <c r="K21" s="822">
        <f>SUM(IncSt!K7:K8)</f>
        <v>0</v>
      </c>
      <c r="L21" s="822">
        <f>SUM(IncSt!L7:L8)</f>
        <v>0</v>
      </c>
      <c r="M21" s="822">
        <f>SUM(IncSt!M7:M8)</f>
        <v>0</v>
      </c>
      <c r="N21" s="859">
        <f>SUM(IncSt!N7:N8)</f>
        <v>0</v>
      </c>
      <c r="O21" s="834">
        <f t="shared" si="11"/>
        <v>0</v>
      </c>
      <c r="P21" s="823"/>
      <c r="Q21" s="822">
        <f>SUM(IncSt!Q7:Q8)</f>
        <v>0</v>
      </c>
      <c r="R21" s="822">
        <f>SUM(IncSt!R7:R8)</f>
        <v>0</v>
      </c>
      <c r="S21" s="822">
        <f>SUM(IncSt!S7:S8)</f>
        <v>0</v>
      </c>
      <c r="T21" s="822">
        <f>SUM(IncSt!T7:T8)</f>
        <v>0</v>
      </c>
      <c r="U21" s="822">
        <f>SUM(IncSt!U7:U8)</f>
        <v>0</v>
      </c>
      <c r="V21" s="822">
        <f>SUM(IncSt!V7:V8)</f>
        <v>0</v>
      </c>
      <c r="W21" s="822">
        <f>SUM(IncSt!W7:W8)</f>
        <v>0</v>
      </c>
      <c r="X21" s="822">
        <f>SUM(IncSt!X7:X8)</f>
        <v>0</v>
      </c>
      <c r="Y21" s="822">
        <f>SUM(IncSt!Y7:Y8)</f>
        <v>0</v>
      </c>
      <c r="Z21" s="822">
        <f>SUM(IncSt!Z7:Z8)</f>
        <v>0</v>
      </c>
      <c r="AA21" s="822">
        <f>SUM(IncSt!AA7:AA8)</f>
        <v>0</v>
      </c>
      <c r="AB21" s="859">
        <f>SUM(IncSt!AB7:AB8)</f>
        <v>0</v>
      </c>
      <c r="AC21" s="834">
        <f t="shared" si="12"/>
        <v>0</v>
      </c>
      <c r="AD21" s="824"/>
      <c r="AE21" s="860">
        <f>SUM(IncSt!AE7:AE8)</f>
        <v>0</v>
      </c>
      <c r="AF21" s="822">
        <f>SUM(IncSt!AF7:AF8)</f>
        <v>0</v>
      </c>
      <c r="AG21" s="822">
        <f>SUM(IncSt!AG7:AG8)</f>
        <v>0</v>
      </c>
      <c r="AH21" s="861">
        <f>SUM(IncSt!AH7:AH8)</f>
        <v>0</v>
      </c>
      <c r="AI21" s="835">
        <f t="shared" si="13"/>
        <v>0</v>
      </c>
      <c r="AJ21" s="826"/>
      <c r="AK21" s="860">
        <f>SUM(IncSt!AK7:AK8)</f>
        <v>0</v>
      </c>
      <c r="AL21" s="822">
        <f>SUM(IncSt!AL7:AL8)</f>
        <v>0</v>
      </c>
      <c r="AM21" s="822">
        <f>SUM(IncSt!AM7:AM8)</f>
        <v>0</v>
      </c>
      <c r="AN21" s="861">
        <f>SUM(IncSt!AN7:AN8)</f>
        <v>0</v>
      </c>
      <c r="AO21" s="835">
        <f t="shared" si="14"/>
        <v>0</v>
      </c>
      <c r="AP21" s="826"/>
      <c r="AQ21" s="827">
        <f>SUM(IncSt!AQ7:AQ8)</f>
        <v>0</v>
      </c>
      <c r="AR21" s="820"/>
    </row>
    <row r="22" spans="1:44" s="442" customFormat="1" ht="14.1" customHeight="1">
      <c r="A22" s="446"/>
      <c r="B22" s="821" t="s">
        <v>213</v>
      </c>
      <c r="C22" s="862">
        <f>DepnSchedule!P71</f>
        <v>0</v>
      </c>
      <c r="D22" s="862">
        <f>DepnSchedule!Q71</f>
        <v>0</v>
      </c>
      <c r="E22" s="862">
        <f>DepnSchedule!R71</f>
        <v>0</v>
      </c>
      <c r="F22" s="862">
        <f>DepnSchedule!S71</f>
        <v>0</v>
      </c>
      <c r="G22" s="862">
        <f>DepnSchedule!T71</f>
        <v>0</v>
      </c>
      <c r="H22" s="862">
        <f>DepnSchedule!U71</f>
        <v>0</v>
      </c>
      <c r="I22" s="862">
        <f>DepnSchedule!V71</f>
        <v>0</v>
      </c>
      <c r="J22" s="862">
        <f>DepnSchedule!W71</f>
        <v>0</v>
      </c>
      <c r="K22" s="862">
        <f>DepnSchedule!X71</f>
        <v>0</v>
      </c>
      <c r="L22" s="862">
        <f>DepnSchedule!Y71</f>
        <v>0</v>
      </c>
      <c r="M22" s="862">
        <f>DepnSchedule!Z71</f>
        <v>0</v>
      </c>
      <c r="N22" s="863">
        <f>DepnSchedule!AA71</f>
        <v>0</v>
      </c>
      <c r="O22" s="834">
        <f t="shared" si="11"/>
        <v>0</v>
      </c>
      <c r="P22" s="823"/>
      <c r="Q22" s="864">
        <f>DepnSchedule!AB71</f>
        <v>0</v>
      </c>
      <c r="R22" s="865">
        <f>DepnSchedule!AC71</f>
        <v>0</v>
      </c>
      <c r="S22" s="865">
        <f>DepnSchedule!AD71</f>
        <v>0</v>
      </c>
      <c r="T22" s="865">
        <f>DepnSchedule!AE71</f>
        <v>0</v>
      </c>
      <c r="U22" s="865">
        <f>DepnSchedule!AF71</f>
        <v>0</v>
      </c>
      <c r="V22" s="865">
        <f>DepnSchedule!AG71</f>
        <v>0</v>
      </c>
      <c r="W22" s="865">
        <f>DepnSchedule!AH71</f>
        <v>0</v>
      </c>
      <c r="X22" s="865">
        <f>DepnSchedule!AI71</f>
        <v>0</v>
      </c>
      <c r="Y22" s="865">
        <f>DepnSchedule!AJ71</f>
        <v>0</v>
      </c>
      <c r="Z22" s="865">
        <f>DepnSchedule!AK71</f>
        <v>0</v>
      </c>
      <c r="AA22" s="862">
        <f>DepnSchedule!AL71</f>
        <v>0</v>
      </c>
      <c r="AB22" s="866">
        <f>DepnSchedule!AM71</f>
        <v>0</v>
      </c>
      <c r="AC22" s="834">
        <f t="shared" si="12"/>
        <v>0</v>
      </c>
      <c r="AD22" s="867"/>
      <c r="AE22" s="865">
        <f>SUM(DepnSchedule!AN71:AP71)</f>
        <v>0</v>
      </c>
      <c r="AF22" s="865">
        <f>SUM(DepnSchedule!AQ71:AS71)</f>
        <v>0</v>
      </c>
      <c r="AG22" s="865">
        <f>SUM(DepnSchedule!AT71:AV71)</f>
        <v>0</v>
      </c>
      <c r="AH22" s="865">
        <f>SUM(DepnSchedule!AW71:AY71)</f>
        <v>0</v>
      </c>
      <c r="AI22" s="835">
        <f t="shared" si="13"/>
        <v>0</v>
      </c>
      <c r="AJ22" s="854"/>
      <c r="AK22" s="865">
        <f>SUM(DepnSchedule!AZ71:BB71)</f>
        <v>0</v>
      </c>
      <c r="AL22" s="865">
        <f>SUM(DepnSchedule!BC71:BE71)</f>
        <v>0</v>
      </c>
      <c r="AM22" s="865">
        <f>SUM(DepnSchedule!BF71:BH71)</f>
        <v>0</v>
      </c>
      <c r="AN22" s="865">
        <f>SUM(DepnSchedule!BI71:BK71)</f>
        <v>0</v>
      </c>
      <c r="AO22" s="835">
        <f t="shared" si="14"/>
        <v>0</v>
      </c>
      <c r="AP22" s="854"/>
      <c r="AQ22" s="868">
        <f>SUM(DepnSchedule!BL71:BW71)</f>
        <v>0</v>
      </c>
      <c r="AR22" s="820"/>
    </row>
    <row r="23" spans="1:44" s="442" customFormat="1" ht="14.1" customHeight="1">
      <c r="A23" s="446"/>
      <c r="B23" s="821" t="s">
        <v>106</v>
      </c>
      <c r="C23" s="822">
        <f>LoanInvestSchedules!M49</f>
        <v>0</v>
      </c>
      <c r="D23" s="822">
        <f>LoanInvestSchedules!N49</f>
        <v>0</v>
      </c>
      <c r="E23" s="822">
        <f>LoanInvestSchedules!O49</f>
        <v>0</v>
      </c>
      <c r="F23" s="822">
        <f>LoanInvestSchedules!P49</f>
        <v>0</v>
      </c>
      <c r="G23" s="822">
        <f>LoanInvestSchedules!Q49</f>
        <v>0</v>
      </c>
      <c r="H23" s="822">
        <f>LoanInvestSchedules!R49</f>
        <v>0</v>
      </c>
      <c r="I23" s="822">
        <f>LoanInvestSchedules!S49</f>
        <v>0</v>
      </c>
      <c r="J23" s="822">
        <f>LoanInvestSchedules!T49</f>
        <v>0</v>
      </c>
      <c r="K23" s="822">
        <f>LoanInvestSchedules!U49</f>
        <v>0</v>
      </c>
      <c r="L23" s="822">
        <f>LoanInvestSchedules!V49</f>
        <v>0</v>
      </c>
      <c r="M23" s="822">
        <f>LoanInvestSchedules!W49</f>
        <v>0</v>
      </c>
      <c r="N23" s="816">
        <f>LoanInvestSchedules!X49</f>
        <v>0</v>
      </c>
      <c r="O23" s="834">
        <f t="shared" si="11"/>
        <v>0</v>
      </c>
      <c r="P23" s="823"/>
      <c r="Q23" s="822">
        <f>LoanInvestSchedules!Y49</f>
        <v>0</v>
      </c>
      <c r="R23" s="822">
        <f>LoanInvestSchedules!Z49</f>
        <v>0</v>
      </c>
      <c r="S23" s="822">
        <f>LoanInvestSchedules!AA49</f>
        <v>0</v>
      </c>
      <c r="T23" s="822">
        <f>LoanInvestSchedules!AB49</f>
        <v>0</v>
      </c>
      <c r="U23" s="822">
        <f>LoanInvestSchedules!AC49</f>
        <v>0</v>
      </c>
      <c r="V23" s="822">
        <f>LoanInvestSchedules!AD49</f>
        <v>0</v>
      </c>
      <c r="W23" s="822">
        <f>LoanInvestSchedules!AE49</f>
        <v>0</v>
      </c>
      <c r="X23" s="822">
        <f>LoanInvestSchedules!AF49</f>
        <v>0</v>
      </c>
      <c r="Y23" s="822">
        <f>LoanInvestSchedules!AG49</f>
        <v>0</v>
      </c>
      <c r="Z23" s="822">
        <f>LoanInvestSchedules!AH49</f>
        <v>0</v>
      </c>
      <c r="AA23" s="822">
        <f>LoanInvestSchedules!AI49</f>
        <v>0</v>
      </c>
      <c r="AB23" s="816">
        <f>LoanInvestSchedules!AJ49</f>
        <v>0</v>
      </c>
      <c r="AC23" s="834">
        <f t="shared" si="12"/>
        <v>0</v>
      </c>
      <c r="AD23" s="824"/>
      <c r="AE23" s="860">
        <f>SUM(LoanInvestSchedules!AK49:AM49)</f>
        <v>0</v>
      </c>
      <c r="AF23" s="865">
        <f>SUM(LoanInvestSchedules!AN49:AP49)</f>
        <v>0</v>
      </c>
      <c r="AG23" s="865">
        <f>SUM(LoanInvestSchedules!AQ49:AS49)</f>
        <v>0</v>
      </c>
      <c r="AH23" s="865">
        <f>SUM(LoanInvestSchedules!AT49:AV49)</f>
        <v>0</v>
      </c>
      <c r="AI23" s="835">
        <f t="shared" si="13"/>
        <v>0</v>
      </c>
      <c r="AJ23" s="854"/>
      <c r="AK23" s="865">
        <f>SUM(LoanInvestSchedules!AW49:AY49)</f>
        <v>0</v>
      </c>
      <c r="AL23" s="865">
        <f>SUM(LoanInvestSchedules!AZ49:BB49)</f>
        <v>0</v>
      </c>
      <c r="AM23" s="865">
        <f>SUM(LoanInvestSchedules!BC49:BE49)</f>
        <v>0</v>
      </c>
      <c r="AN23" s="865">
        <f>SUM(LoanInvestSchedules!BF49:BH49)</f>
        <v>0</v>
      </c>
      <c r="AO23" s="835">
        <f t="shared" si="14"/>
        <v>0</v>
      </c>
      <c r="AP23" s="826"/>
      <c r="AQ23" s="868">
        <f>SUM(LoanInvestSchedules!BI49:BT49)</f>
        <v>0</v>
      </c>
      <c r="AR23" s="820"/>
    </row>
    <row r="24" spans="1:44" s="442" customFormat="1" ht="14.1" customHeight="1">
      <c r="A24" s="446"/>
      <c r="B24" s="443" t="s">
        <v>107</v>
      </c>
      <c r="C24" s="104">
        <v>0</v>
      </c>
      <c r="D24" s="104">
        <f>C24</f>
        <v>0</v>
      </c>
      <c r="E24" s="104">
        <f t="shared" ref="E24:N24" si="15">D24</f>
        <v>0</v>
      </c>
      <c r="F24" s="104">
        <f t="shared" si="15"/>
        <v>0</v>
      </c>
      <c r="G24" s="104">
        <f t="shared" si="15"/>
        <v>0</v>
      </c>
      <c r="H24" s="104">
        <f t="shared" si="15"/>
        <v>0</v>
      </c>
      <c r="I24" s="104">
        <f t="shared" si="15"/>
        <v>0</v>
      </c>
      <c r="J24" s="104">
        <f t="shared" si="15"/>
        <v>0</v>
      </c>
      <c r="K24" s="104">
        <f t="shared" si="15"/>
        <v>0</v>
      </c>
      <c r="L24" s="104">
        <f t="shared" si="15"/>
        <v>0</v>
      </c>
      <c r="M24" s="104">
        <f t="shared" si="15"/>
        <v>0</v>
      </c>
      <c r="N24" s="206">
        <f t="shared" si="15"/>
        <v>0</v>
      </c>
      <c r="O24" s="451">
        <f t="shared" si="11"/>
        <v>0</v>
      </c>
      <c r="P24" s="444"/>
      <c r="Q24" s="104">
        <f>N24</f>
        <v>0</v>
      </c>
      <c r="R24" s="104">
        <f>Q24</f>
        <v>0</v>
      </c>
      <c r="S24" s="104">
        <f t="shared" ref="S24:AB24" si="16">R24</f>
        <v>0</v>
      </c>
      <c r="T24" s="104">
        <f t="shared" si="16"/>
        <v>0</v>
      </c>
      <c r="U24" s="104">
        <f t="shared" si="16"/>
        <v>0</v>
      </c>
      <c r="V24" s="104">
        <f t="shared" si="16"/>
        <v>0</v>
      </c>
      <c r="W24" s="104">
        <f t="shared" si="16"/>
        <v>0</v>
      </c>
      <c r="X24" s="104">
        <f t="shared" si="16"/>
        <v>0</v>
      </c>
      <c r="Y24" s="104">
        <f t="shared" si="16"/>
        <v>0</v>
      </c>
      <c r="Z24" s="104">
        <f t="shared" si="16"/>
        <v>0</v>
      </c>
      <c r="AA24" s="104">
        <f t="shared" si="16"/>
        <v>0</v>
      </c>
      <c r="AB24" s="206">
        <f t="shared" si="16"/>
        <v>0</v>
      </c>
      <c r="AC24" s="451">
        <f t="shared" si="12"/>
        <v>0</v>
      </c>
      <c r="AD24" s="445"/>
      <c r="AE24" s="122">
        <f>AB24*3</f>
        <v>0</v>
      </c>
      <c r="AF24" s="104">
        <f t="shared" ref="AF24:AH26" si="17">AE24</f>
        <v>0</v>
      </c>
      <c r="AG24" s="104">
        <f t="shared" si="17"/>
        <v>0</v>
      </c>
      <c r="AH24" s="206">
        <f t="shared" si="17"/>
        <v>0</v>
      </c>
      <c r="AI24" s="393">
        <f t="shared" si="13"/>
        <v>0</v>
      </c>
      <c r="AJ24" s="394"/>
      <c r="AK24" s="122">
        <f>AH24</f>
        <v>0</v>
      </c>
      <c r="AL24" s="104">
        <f t="shared" ref="AL24:AN26" si="18">AK24</f>
        <v>0</v>
      </c>
      <c r="AM24" s="104">
        <f t="shared" si="18"/>
        <v>0</v>
      </c>
      <c r="AN24" s="206">
        <f t="shared" si="18"/>
        <v>0</v>
      </c>
      <c r="AO24" s="393">
        <f t="shared" si="14"/>
        <v>0</v>
      </c>
      <c r="AP24" s="394"/>
      <c r="AQ24" s="111">
        <f>AN24*4</f>
        <v>0</v>
      </c>
    </row>
    <row r="25" spans="1:44" s="442" customFormat="1" ht="14.1" customHeight="1">
      <c r="A25" s="446"/>
      <c r="B25" s="443" t="s">
        <v>236</v>
      </c>
      <c r="C25" s="104">
        <v>0</v>
      </c>
      <c r="D25" s="104">
        <f>C25</f>
        <v>0</v>
      </c>
      <c r="E25" s="104">
        <f t="shared" ref="E25:N25" si="19">D25</f>
        <v>0</v>
      </c>
      <c r="F25" s="104">
        <f t="shared" si="19"/>
        <v>0</v>
      </c>
      <c r="G25" s="104">
        <f t="shared" si="19"/>
        <v>0</v>
      </c>
      <c r="H25" s="104">
        <f t="shared" si="19"/>
        <v>0</v>
      </c>
      <c r="I25" s="104">
        <f t="shared" si="19"/>
        <v>0</v>
      </c>
      <c r="J25" s="104">
        <f t="shared" si="19"/>
        <v>0</v>
      </c>
      <c r="K25" s="104">
        <f t="shared" si="19"/>
        <v>0</v>
      </c>
      <c r="L25" s="104">
        <f t="shared" si="19"/>
        <v>0</v>
      </c>
      <c r="M25" s="104">
        <f t="shared" si="19"/>
        <v>0</v>
      </c>
      <c r="N25" s="206">
        <f t="shared" si="19"/>
        <v>0</v>
      </c>
      <c r="O25" s="451">
        <f t="shared" si="11"/>
        <v>0</v>
      </c>
      <c r="P25" s="444"/>
      <c r="Q25" s="104">
        <f>N25</f>
        <v>0</v>
      </c>
      <c r="R25" s="104">
        <f>Q25</f>
        <v>0</v>
      </c>
      <c r="S25" s="104">
        <f t="shared" ref="S25:AB25" si="20">R25</f>
        <v>0</v>
      </c>
      <c r="T25" s="104">
        <f t="shared" si="20"/>
        <v>0</v>
      </c>
      <c r="U25" s="104">
        <f t="shared" si="20"/>
        <v>0</v>
      </c>
      <c r="V25" s="104">
        <f t="shared" si="20"/>
        <v>0</v>
      </c>
      <c r="W25" s="104">
        <f t="shared" si="20"/>
        <v>0</v>
      </c>
      <c r="X25" s="104">
        <f t="shared" si="20"/>
        <v>0</v>
      </c>
      <c r="Y25" s="104">
        <f t="shared" si="20"/>
        <v>0</v>
      </c>
      <c r="Z25" s="104">
        <f t="shared" si="20"/>
        <v>0</v>
      </c>
      <c r="AA25" s="104">
        <f t="shared" si="20"/>
        <v>0</v>
      </c>
      <c r="AB25" s="206">
        <f t="shared" si="20"/>
        <v>0</v>
      </c>
      <c r="AC25" s="451">
        <f t="shared" si="12"/>
        <v>0</v>
      </c>
      <c r="AD25" s="445"/>
      <c r="AE25" s="122">
        <f>AB25*3</f>
        <v>0</v>
      </c>
      <c r="AF25" s="104">
        <f t="shared" si="17"/>
        <v>0</v>
      </c>
      <c r="AG25" s="104">
        <f t="shared" si="17"/>
        <v>0</v>
      </c>
      <c r="AH25" s="206">
        <f t="shared" si="17"/>
        <v>0</v>
      </c>
      <c r="AI25" s="393">
        <f t="shared" si="13"/>
        <v>0</v>
      </c>
      <c r="AJ25" s="394"/>
      <c r="AK25" s="122">
        <f>AH25</f>
        <v>0</v>
      </c>
      <c r="AL25" s="104">
        <f t="shared" si="18"/>
        <v>0</v>
      </c>
      <c r="AM25" s="104">
        <f t="shared" si="18"/>
        <v>0</v>
      </c>
      <c r="AN25" s="206">
        <f t="shared" si="18"/>
        <v>0</v>
      </c>
      <c r="AO25" s="393">
        <f t="shared" si="14"/>
        <v>0</v>
      </c>
      <c r="AP25" s="394"/>
      <c r="AQ25" s="111">
        <f>AN25*4</f>
        <v>0</v>
      </c>
    </row>
    <row r="26" spans="1:44" s="442" customFormat="1" ht="14.1" customHeight="1" thickBot="1">
      <c r="A26" s="446"/>
      <c r="B26" s="452" t="s">
        <v>108</v>
      </c>
      <c r="C26" s="207">
        <v>0</v>
      </c>
      <c r="D26" s="207">
        <f>C26</f>
        <v>0</v>
      </c>
      <c r="E26" s="207">
        <f t="shared" ref="E26:M26" si="21">D26</f>
        <v>0</v>
      </c>
      <c r="F26" s="207">
        <f t="shared" si="21"/>
        <v>0</v>
      </c>
      <c r="G26" s="207">
        <f t="shared" si="21"/>
        <v>0</v>
      </c>
      <c r="H26" s="207">
        <f t="shared" si="21"/>
        <v>0</v>
      </c>
      <c r="I26" s="207">
        <f t="shared" si="21"/>
        <v>0</v>
      </c>
      <c r="J26" s="207">
        <f t="shared" si="21"/>
        <v>0</v>
      </c>
      <c r="K26" s="207">
        <f t="shared" si="21"/>
        <v>0</v>
      </c>
      <c r="L26" s="207">
        <f t="shared" si="21"/>
        <v>0</v>
      </c>
      <c r="M26" s="207">
        <f t="shared" si="21"/>
        <v>0</v>
      </c>
      <c r="N26" s="220">
        <f>M26</f>
        <v>0</v>
      </c>
      <c r="O26" s="462">
        <f t="shared" si="11"/>
        <v>0</v>
      </c>
      <c r="P26" s="444"/>
      <c r="Q26" s="207">
        <f>N26</f>
        <v>0</v>
      </c>
      <c r="R26" s="207">
        <f>Q26</f>
        <v>0</v>
      </c>
      <c r="S26" s="207">
        <f t="shared" ref="S26:AA26" si="22">R26</f>
        <v>0</v>
      </c>
      <c r="T26" s="207">
        <f t="shared" si="22"/>
        <v>0</v>
      </c>
      <c r="U26" s="207">
        <f t="shared" si="22"/>
        <v>0</v>
      </c>
      <c r="V26" s="207">
        <f t="shared" si="22"/>
        <v>0</v>
      </c>
      <c r="W26" s="207">
        <f t="shared" si="22"/>
        <v>0</v>
      </c>
      <c r="X26" s="207">
        <f t="shared" si="22"/>
        <v>0</v>
      </c>
      <c r="Y26" s="207">
        <f t="shared" si="22"/>
        <v>0</v>
      </c>
      <c r="Z26" s="207">
        <f t="shared" si="22"/>
        <v>0</v>
      </c>
      <c r="AA26" s="207">
        <f t="shared" si="22"/>
        <v>0</v>
      </c>
      <c r="AB26" s="220">
        <f>AA26</f>
        <v>0</v>
      </c>
      <c r="AC26" s="462">
        <f t="shared" si="12"/>
        <v>0</v>
      </c>
      <c r="AD26" s="445"/>
      <c r="AE26" s="208">
        <f>N26*3</f>
        <v>0</v>
      </c>
      <c r="AF26" s="207">
        <f t="shared" si="17"/>
        <v>0</v>
      </c>
      <c r="AG26" s="207">
        <f t="shared" si="17"/>
        <v>0</v>
      </c>
      <c r="AH26" s="209">
        <f t="shared" si="17"/>
        <v>0</v>
      </c>
      <c r="AI26" s="463">
        <f t="shared" si="13"/>
        <v>0</v>
      </c>
      <c r="AJ26" s="394"/>
      <c r="AK26" s="208">
        <f>AH26</f>
        <v>0</v>
      </c>
      <c r="AL26" s="207">
        <f t="shared" si="18"/>
        <v>0</v>
      </c>
      <c r="AM26" s="207">
        <f t="shared" si="18"/>
        <v>0</v>
      </c>
      <c r="AN26" s="209">
        <f t="shared" si="18"/>
        <v>0</v>
      </c>
      <c r="AO26" s="463">
        <f t="shared" si="14"/>
        <v>0</v>
      </c>
      <c r="AP26" s="394"/>
      <c r="AQ26" s="210">
        <f>AN26*4</f>
        <v>0</v>
      </c>
    </row>
    <row r="27" spans="1:44" s="442" customFormat="1" ht="14.1" customHeight="1" thickBot="1">
      <c r="A27" s="446"/>
      <c r="B27" s="453" t="s">
        <v>109</v>
      </c>
      <c r="C27" s="454">
        <f t="shared" ref="C27:M27" si="23">SUM(C19:C26)</f>
        <v>3050</v>
      </c>
      <c r="D27" s="454">
        <f t="shared" si="23"/>
        <v>2430</v>
      </c>
      <c r="E27" s="454">
        <f t="shared" si="23"/>
        <v>2430</v>
      </c>
      <c r="F27" s="454">
        <f t="shared" si="23"/>
        <v>2430</v>
      </c>
      <c r="G27" s="454">
        <f t="shared" si="23"/>
        <v>2430</v>
      </c>
      <c r="H27" s="454">
        <f t="shared" si="23"/>
        <v>2430</v>
      </c>
      <c r="I27" s="454">
        <f t="shared" si="23"/>
        <v>2430</v>
      </c>
      <c r="J27" s="454">
        <f t="shared" si="23"/>
        <v>2430</v>
      </c>
      <c r="K27" s="454">
        <f t="shared" si="23"/>
        <v>2430</v>
      </c>
      <c r="L27" s="454">
        <f t="shared" si="23"/>
        <v>2430</v>
      </c>
      <c r="M27" s="454">
        <f t="shared" si="23"/>
        <v>2430</v>
      </c>
      <c r="N27" s="455">
        <f>SUM(N19:N26)</f>
        <v>2430</v>
      </c>
      <c r="O27" s="464">
        <f t="shared" si="11"/>
        <v>29780</v>
      </c>
      <c r="P27" s="396"/>
      <c r="Q27" s="454">
        <f t="shared" ref="Q27:AB27" si="24">SUM(Q19:Q26)</f>
        <v>3210</v>
      </c>
      <c r="R27" s="454">
        <f t="shared" si="24"/>
        <v>3210</v>
      </c>
      <c r="S27" s="454">
        <f t="shared" si="24"/>
        <v>3210</v>
      </c>
      <c r="T27" s="454">
        <f t="shared" si="24"/>
        <v>3210</v>
      </c>
      <c r="U27" s="454">
        <f t="shared" si="24"/>
        <v>3210</v>
      </c>
      <c r="V27" s="454">
        <f t="shared" si="24"/>
        <v>3210</v>
      </c>
      <c r="W27" s="454">
        <f t="shared" si="24"/>
        <v>3210</v>
      </c>
      <c r="X27" s="454">
        <f t="shared" si="24"/>
        <v>3210</v>
      </c>
      <c r="Y27" s="454">
        <f t="shared" si="24"/>
        <v>3210</v>
      </c>
      <c r="Z27" s="454">
        <f t="shared" si="24"/>
        <v>3210</v>
      </c>
      <c r="AA27" s="454">
        <f t="shared" si="24"/>
        <v>3210</v>
      </c>
      <c r="AB27" s="455">
        <f t="shared" si="24"/>
        <v>3210</v>
      </c>
      <c r="AC27" s="464">
        <f t="shared" si="12"/>
        <v>38520</v>
      </c>
      <c r="AD27" s="449"/>
      <c r="AE27" s="456">
        <f>SUM(AE19:AE26)</f>
        <v>10940</v>
      </c>
      <c r="AF27" s="454">
        <f>SUM(AF19:AF26)</f>
        <v>10940</v>
      </c>
      <c r="AG27" s="454">
        <f>SUM(AG19:AG26)</f>
        <v>10940</v>
      </c>
      <c r="AH27" s="457">
        <f>SUM(AH19:AH26)</f>
        <v>10940</v>
      </c>
      <c r="AI27" s="465">
        <f t="shared" si="13"/>
        <v>43760</v>
      </c>
      <c r="AJ27" s="394"/>
      <c r="AK27" s="456">
        <f>SUM(AK19:AK26)</f>
        <v>12490</v>
      </c>
      <c r="AL27" s="454">
        <f>SUM(AL19:AL26)</f>
        <v>12490</v>
      </c>
      <c r="AM27" s="454">
        <f>SUM(AM19:AM26)</f>
        <v>12490</v>
      </c>
      <c r="AN27" s="457">
        <f>SUM(AN19:AN26)</f>
        <v>12490</v>
      </c>
      <c r="AO27" s="465">
        <f t="shared" si="14"/>
        <v>49960</v>
      </c>
      <c r="AP27" s="394"/>
      <c r="AQ27" s="458">
        <f>SUM(AQ19:AQ26)</f>
        <v>49960</v>
      </c>
    </row>
    <row r="28" spans="1:44" s="442" customFormat="1" ht="14.1" customHeight="1" thickBot="1">
      <c r="A28" s="446"/>
      <c r="B28" s="452"/>
      <c r="C28" s="449"/>
      <c r="D28" s="449"/>
      <c r="E28" s="449"/>
      <c r="F28" s="449"/>
      <c r="G28" s="449"/>
      <c r="H28" s="449"/>
      <c r="I28" s="449"/>
      <c r="J28" s="449"/>
      <c r="K28" s="449"/>
      <c r="L28" s="449"/>
      <c r="M28" s="449"/>
      <c r="N28" s="459"/>
      <c r="O28" s="396"/>
      <c r="P28" s="396"/>
      <c r="Q28" s="449"/>
      <c r="R28" s="449"/>
      <c r="S28" s="449"/>
      <c r="T28" s="449"/>
      <c r="U28" s="449"/>
      <c r="V28" s="449"/>
      <c r="W28" s="449"/>
      <c r="X28" s="449"/>
      <c r="Y28" s="449"/>
      <c r="Z28" s="449"/>
      <c r="AA28" s="449"/>
      <c r="AB28" s="459"/>
      <c r="AC28" s="396"/>
      <c r="AD28" s="449"/>
      <c r="AE28" s="460"/>
      <c r="AF28" s="449"/>
      <c r="AG28" s="449"/>
      <c r="AH28" s="396"/>
      <c r="AI28" s="395"/>
      <c r="AJ28" s="394"/>
      <c r="AK28" s="460"/>
      <c r="AL28" s="449"/>
      <c r="AM28" s="449"/>
      <c r="AN28" s="396"/>
      <c r="AO28" s="395"/>
      <c r="AP28" s="394"/>
      <c r="AQ28" s="395"/>
    </row>
    <row r="29" spans="1:44" s="442" customFormat="1" ht="14.1" customHeight="1" thickBot="1">
      <c r="A29" s="446"/>
      <c r="B29" s="466" t="s">
        <v>110</v>
      </c>
      <c r="C29" s="454">
        <f t="shared" ref="C29:M29" si="25">C16-C27</f>
        <v>-3048.375</v>
      </c>
      <c r="D29" s="454">
        <f t="shared" si="25"/>
        <v>-2430</v>
      </c>
      <c r="E29" s="454">
        <f t="shared" si="25"/>
        <v>-2430</v>
      </c>
      <c r="F29" s="454">
        <f t="shared" si="25"/>
        <v>-2430</v>
      </c>
      <c r="G29" s="454">
        <f t="shared" si="25"/>
        <v>-2430</v>
      </c>
      <c r="H29" s="454">
        <f t="shared" si="25"/>
        <v>-2430</v>
      </c>
      <c r="I29" s="454">
        <f t="shared" si="25"/>
        <v>-2430</v>
      </c>
      <c r="J29" s="454">
        <f t="shared" si="25"/>
        <v>-2430</v>
      </c>
      <c r="K29" s="454">
        <f t="shared" si="25"/>
        <v>-2430</v>
      </c>
      <c r="L29" s="454">
        <f t="shared" si="25"/>
        <v>-2430</v>
      </c>
      <c r="M29" s="454">
        <f t="shared" si="25"/>
        <v>-2430</v>
      </c>
      <c r="N29" s="455">
        <f>N16-N27</f>
        <v>-2430</v>
      </c>
      <c r="O29" s="464">
        <f>O16-O27</f>
        <v>-29778.375</v>
      </c>
      <c r="P29" s="396"/>
      <c r="Q29" s="454">
        <f t="shared" ref="Q29:AA29" si="26">Q16-Q27</f>
        <v>-3210</v>
      </c>
      <c r="R29" s="454">
        <f t="shared" si="26"/>
        <v>-3210</v>
      </c>
      <c r="S29" s="454">
        <f t="shared" si="26"/>
        <v>-3210</v>
      </c>
      <c r="T29" s="454">
        <f t="shared" si="26"/>
        <v>-3210</v>
      </c>
      <c r="U29" s="454">
        <f t="shared" si="26"/>
        <v>-3210</v>
      </c>
      <c r="V29" s="454">
        <f t="shared" si="26"/>
        <v>-3210</v>
      </c>
      <c r="W29" s="454">
        <f t="shared" si="26"/>
        <v>-3210</v>
      </c>
      <c r="X29" s="454">
        <f t="shared" si="26"/>
        <v>-3210</v>
      </c>
      <c r="Y29" s="454">
        <f t="shared" si="26"/>
        <v>-3210</v>
      </c>
      <c r="Z29" s="454">
        <f t="shared" si="26"/>
        <v>-3210</v>
      </c>
      <c r="AA29" s="454">
        <f t="shared" si="26"/>
        <v>-3210</v>
      </c>
      <c r="AB29" s="455">
        <f>AB16-AB27</f>
        <v>-3210</v>
      </c>
      <c r="AC29" s="464">
        <f>AC16-AC27</f>
        <v>-38520</v>
      </c>
      <c r="AD29" s="449"/>
      <c r="AE29" s="456">
        <f>AE16-AE27</f>
        <v>-10940</v>
      </c>
      <c r="AF29" s="454">
        <f>AF16-AF27</f>
        <v>-10940</v>
      </c>
      <c r="AG29" s="454">
        <f>AG16-AG27</f>
        <v>-10940</v>
      </c>
      <c r="AH29" s="457">
        <f>AH16-AH27</f>
        <v>-10940</v>
      </c>
      <c r="AI29" s="465">
        <f>AI16-AI27</f>
        <v>-43760</v>
      </c>
      <c r="AJ29" s="394"/>
      <c r="AK29" s="456">
        <f>AK16-AK27</f>
        <v>-12490</v>
      </c>
      <c r="AL29" s="454">
        <f>AL16-AL27</f>
        <v>-12490</v>
      </c>
      <c r="AM29" s="454">
        <f>AM16-AM27</f>
        <v>-12490</v>
      </c>
      <c r="AN29" s="457">
        <f>AN16-AN27</f>
        <v>-12490</v>
      </c>
      <c r="AO29" s="465">
        <f>AO16-AO27</f>
        <v>-49960</v>
      </c>
      <c r="AP29" s="394"/>
      <c r="AQ29" s="458">
        <f>AQ16-AQ27</f>
        <v>-49960</v>
      </c>
    </row>
    <row r="30" spans="1:44" s="442" customFormat="1" ht="14.1" customHeight="1">
      <c r="A30" s="446"/>
      <c r="B30" s="443"/>
      <c r="C30" s="447"/>
      <c r="D30" s="447"/>
      <c r="E30" s="447"/>
      <c r="F30" s="447"/>
      <c r="G30" s="447"/>
      <c r="H30" s="447"/>
      <c r="I30" s="447"/>
      <c r="J30" s="447"/>
      <c r="K30" s="447"/>
      <c r="L30" s="447"/>
      <c r="M30" s="447"/>
      <c r="N30" s="461"/>
      <c r="O30" s="451"/>
      <c r="P30" s="396"/>
      <c r="Q30" s="447"/>
      <c r="R30" s="447"/>
      <c r="S30" s="447"/>
      <c r="T30" s="447"/>
      <c r="U30" s="447"/>
      <c r="V30" s="447"/>
      <c r="W30" s="447"/>
      <c r="X30" s="447"/>
      <c r="Y30" s="447"/>
      <c r="Z30" s="447"/>
      <c r="AA30" s="447"/>
      <c r="AB30" s="461"/>
      <c r="AC30" s="451"/>
      <c r="AD30" s="449"/>
      <c r="AE30" s="450"/>
      <c r="AF30" s="447"/>
      <c r="AG30" s="447"/>
      <c r="AH30" s="451"/>
      <c r="AI30" s="393"/>
      <c r="AJ30" s="394"/>
      <c r="AK30" s="450"/>
      <c r="AL30" s="447"/>
      <c r="AM30" s="447"/>
      <c r="AN30" s="451"/>
      <c r="AO30" s="393"/>
      <c r="AP30" s="394"/>
      <c r="AQ30" s="393"/>
    </row>
    <row r="31" spans="1:44" s="442" customFormat="1" ht="14.1" customHeight="1">
      <c r="A31" s="446"/>
      <c r="B31" s="467" t="s">
        <v>111</v>
      </c>
      <c r="C31" s="447">
        <f>StartupCash</f>
        <v>5000</v>
      </c>
      <c r="D31" s="447">
        <f>C34</f>
        <v>1951.625</v>
      </c>
      <c r="E31" s="447">
        <f>D34</f>
        <v>-478.375</v>
      </c>
      <c r="F31" s="447">
        <f>E34</f>
        <v>-2908.375</v>
      </c>
      <c r="G31" s="447">
        <f>F34</f>
        <v>-5338.375</v>
      </c>
      <c r="H31" s="447">
        <f t="shared" ref="H31:M31" si="27">G34</f>
        <v>-7768.375</v>
      </c>
      <c r="I31" s="447">
        <f t="shared" si="27"/>
        <v>-10198.375</v>
      </c>
      <c r="J31" s="447">
        <f t="shared" si="27"/>
        <v>-12628.375</v>
      </c>
      <c r="K31" s="447">
        <f t="shared" si="27"/>
        <v>-15058.375</v>
      </c>
      <c r="L31" s="447">
        <f t="shared" si="27"/>
        <v>-17488.375</v>
      </c>
      <c r="M31" s="447">
        <f t="shared" si="27"/>
        <v>-19918.375</v>
      </c>
      <c r="N31" s="448">
        <f>M34</f>
        <v>-22348.375</v>
      </c>
      <c r="O31" s="468"/>
      <c r="P31" s="396"/>
      <c r="Q31" s="447">
        <f>N34</f>
        <v>-24778.375</v>
      </c>
      <c r="R31" s="447">
        <f t="shared" ref="R31:AB31" si="28">Q34</f>
        <v>-27988.375</v>
      </c>
      <c r="S31" s="447">
        <f t="shared" si="28"/>
        <v>-31198.375</v>
      </c>
      <c r="T31" s="447">
        <f t="shared" si="28"/>
        <v>-34408.375</v>
      </c>
      <c r="U31" s="447">
        <f t="shared" si="28"/>
        <v>-37618.375</v>
      </c>
      <c r="V31" s="447">
        <f t="shared" si="28"/>
        <v>-40828.375</v>
      </c>
      <c r="W31" s="447">
        <f t="shared" si="28"/>
        <v>-44038.375</v>
      </c>
      <c r="X31" s="447">
        <f t="shared" si="28"/>
        <v>-47248.375</v>
      </c>
      <c r="Y31" s="447">
        <f t="shared" si="28"/>
        <v>-50458.375</v>
      </c>
      <c r="Z31" s="447">
        <f t="shared" si="28"/>
        <v>-53668.375</v>
      </c>
      <c r="AA31" s="447">
        <f t="shared" si="28"/>
        <v>-56878.375</v>
      </c>
      <c r="AB31" s="448">
        <f t="shared" si="28"/>
        <v>-60088.375</v>
      </c>
      <c r="AC31" s="468"/>
      <c r="AD31" s="449"/>
      <c r="AE31" s="450">
        <f>AB34</f>
        <v>-63298.375</v>
      </c>
      <c r="AF31" s="447">
        <f>AE34</f>
        <v>-74238.375</v>
      </c>
      <c r="AG31" s="447">
        <f>AF34</f>
        <v>-85178.375</v>
      </c>
      <c r="AH31" s="451">
        <f>AG34</f>
        <v>-96118.375</v>
      </c>
      <c r="AI31" s="468"/>
      <c r="AJ31" s="394"/>
      <c r="AK31" s="450">
        <f>AH34</f>
        <v>-107058.375</v>
      </c>
      <c r="AL31" s="447">
        <f>AK34</f>
        <v>-119548.375</v>
      </c>
      <c r="AM31" s="447">
        <f>AL34</f>
        <v>-132038.375</v>
      </c>
      <c r="AN31" s="451">
        <f>AM34</f>
        <v>-144528.375</v>
      </c>
      <c r="AO31" s="468"/>
      <c r="AP31" s="394"/>
      <c r="AQ31" s="393">
        <f>AO34</f>
        <v>-157018.375</v>
      </c>
    </row>
    <row r="32" spans="1:44" s="442" customFormat="1" ht="14.1" customHeight="1">
      <c r="A32" s="446"/>
      <c r="B32" s="443" t="s">
        <v>112</v>
      </c>
      <c r="C32" s="447">
        <f t="shared" ref="C32:M32" si="29">C16</f>
        <v>1.625</v>
      </c>
      <c r="D32" s="447">
        <f t="shared" si="29"/>
        <v>0</v>
      </c>
      <c r="E32" s="447">
        <f t="shared" si="29"/>
        <v>0</v>
      </c>
      <c r="F32" s="447">
        <f t="shared" si="29"/>
        <v>0</v>
      </c>
      <c r="G32" s="447">
        <f t="shared" si="29"/>
        <v>0</v>
      </c>
      <c r="H32" s="447">
        <f t="shared" si="29"/>
        <v>0</v>
      </c>
      <c r="I32" s="447">
        <f t="shared" si="29"/>
        <v>0</v>
      </c>
      <c r="J32" s="447">
        <f t="shared" si="29"/>
        <v>0</v>
      </c>
      <c r="K32" s="447">
        <f t="shared" si="29"/>
        <v>0</v>
      </c>
      <c r="L32" s="447">
        <f t="shared" si="29"/>
        <v>0</v>
      </c>
      <c r="M32" s="447">
        <f t="shared" si="29"/>
        <v>0</v>
      </c>
      <c r="N32" s="461">
        <f>N16</f>
        <v>0</v>
      </c>
      <c r="O32" s="468"/>
      <c r="P32" s="396"/>
      <c r="Q32" s="447">
        <f t="shared" ref="Q32:AA32" si="30">Q16</f>
        <v>0</v>
      </c>
      <c r="R32" s="447">
        <f t="shared" si="30"/>
        <v>0</v>
      </c>
      <c r="S32" s="447">
        <f t="shared" si="30"/>
        <v>0</v>
      </c>
      <c r="T32" s="447">
        <f t="shared" si="30"/>
        <v>0</v>
      </c>
      <c r="U32" s="447">
        <f t="shared" si="30"/>
        <v>0</v>
      </c>
      <c r="V32" s="447">
        <f t="shared" si="30"/>
        <v>0</v>
      </c>
      <c r="W32" s="447">
        <f t="shared" si="30"/>
        <v>0</v>
      </c>
      <c r="X32" s="447">
        <f t="shared" si="30"/>
        <v>0</v>
      </c>
      <c r="Y32" s="447">
        <f t="shared" si="30"/>
        <v>0</v>
      </c>
      <c r="Z32" s="447">
        <f t="shared" si="30"/>
        <v>0</v>
      </c>
      <c r="AA32" s="447">
        <f t="shared" si="30"/>
        <v>0</v>
      </c>
      <c r="AB32" s="461">
        <f>AB16</f>
        <v>0</v>
      </c>
      <c r="AC32" s="468"/>
      <c r="AD32" s="449"/>
      <c r="AE32" s="450">
        <f>AE16</f>
        <v>0</v>
      </c>
      <c r="AF32" s="447">
        <f>AF16</f>
        <v>0</v>
      </c>
      <c r="AG32" s="447">
        <f>AG16</f>
        <v>0</v>
      </c>
      <c r="AH32" s="451">
        <f>AH16</f>
        <v>0</v>
      </c>
      <c r="AI32" s="468"/>
      <c r="AJ32" s="394"/>
      <c r="AK32" s="450">
        <f>AK16</f>
        <v>0</v>
      </c>
      <c r="AL32" s="447">
        <f>AL16</f>
        <v>0</v>
      </c>
      <c r="AM32" s="447">
        <f>AM16</f>
        <v>0</v>
      </c>
      <c r="AN32" s="451">
        <f>AN16</f>
        <v>0</v>
      </c>
      <c r="AO32" s="468"/>
      <c r="AP32" s="394"/>
      <c r="AQ32" s="393">
        <f>AQ16</f>
        <v>0</v>
      </c>
    </row>
    <row r="33" spans="1:43" s="442" customFormat="1" ht="14.1" customHeight="1" thickBot="1">
      <c r="A33" s="446"/>
      <c r="B33" s="452" t="s">
        <v>113</v>
      </c>
      <c r="C33" s="449">
        <f t="shared" ref="C33:M33" si="31">C27</f>
        <v>3050</v>
      </c>
      <c r="D33" s="449">
        <f t="shared" si="31"/>
        <v>2430</v>
      </c>
      <c r="E33" s="449">
        <f t="shared" si="31"/>
        <v>2430</v>
      </c>
      <c r="F33" s="449">
        <f t="shared" si="31"/>
        <v>2430</v>
      </c>
      <c r="G33" s="449">
        <f t="shared" si="31"/>
        <v>2430</v>
      </c>
      <c r="H33" s="449">
        <f t="shared" si="31"/>
        <v>2430</v>
      </c>
      <c r="I33" s="449">
        <f t="shared" si="31"/>
        <v>2430</v>
      </c>
      <c r="J33" s="449">
        <f t="shared" si="31"/>
        <v>2430</v>
      </c>
      <c r="K33" s="449">
        <f t="shared" si="31"/>
        <v>2430</v>
      </c>
      <c r="L33" s="449">
        <f t="shared" si="31"/>
        <v>2430</v>
      </c>
      <c r="M33" s="449">
        <f t="shared" si="31"/>
        <v>2430</v>
      </c>
      <c r="N33" s="459">
        <f>N27</f>
        <v>2430</v>
      </c>
      <c r="O33" s="468"/>
      <c r="P33" s="396"/>
      <c r="Q33" s="449">
        <f t="shared" ref="Q33:AA33" si="32">Q27</f>
        <v>3210</v>
      </c>
      <c r="R33" s="449">
        <f t="shared" si="32"/>
        <v>3210</v>
      </c>
      <c r="S33" s="449">
        <f t="shared" si="32"/>
        <v>3210</v>
      </c>
      <c r="T33" s="449">
        <f t="shared" si="32"/>
        <v>3210</v>
      </c>
      <c r="U33" s="449">
        <f t="shared" si="32"/>
        <v>3210</v>
      </c>
      <c r="V33" s="449">
        <f t="shared" si="32"/>
        <v>3210</v>
      </c>
      <c r="W33" s="449">
        <f t="shared" si="32"/>
        <v>3210</v>
      </c>
      <c r="X33" s="449">
        <f t="shared" si="32"/>
        <v>3210</v>
      </c>
      <c r="Y33" s="449">
        <f t="shared" si="32"/>
        <v>3210</v>
      </c>
      <c r="Z33" s="449">
        <f t="shared" si="32"/>
        <v>3210</v>
      </c>
      <c r="AA33" s="449">
        <f t="shared" si="32"/>
        <v>3210</v>
      </c>
      <c r="AB33" s="459">
        <f>AB27</f>
        <v>3210</v>
      </c>
      <c r="AC33" s="468"/>
      <c r="AD33" s="449"/>
      <c r="AE33" s="460">
        <f>AE27</f>
        <v>10940</v>
      </c>
      <c r="AF33" s="449">
        <f>AF27</f>
        <v>10940</v>
      </c>
      <c r="AG33" s="449">
        <f>AG27</f>
        <v>10940</v>
      </c>
      <c r="AH33" s="396">
        <f>AH27</f>
        <v>10940</v>
      </c>
      <c r="AI33" s="468"/>
      <c r="AJ33" s="394"/>
      <c r="AK33" s="460">
        <f>AK27</f>
        <v>12490</v>
      </c>
      <c r="AL33" s="449">
        <f>AL27</f>
        <v>12490</v>
      </c>
      <c r="AM33" s="449">
        <f>AM27</f>
        <v>12490</v>
      </c>
      <c r="AN33" s="396">
        <f>AN27</f>
        <v>12490</v>
      </c>
      <c r="AO33" s="468"/>
      <c r="AP33" s="394"/>
      <c r="AQ33" s="395">
        <f>AQ27</f>
        <v>49960</v>
      </c>
    </row>
    <row r="34" spans="1:43" s="442" customFormat="1" ht="14.1" customHeight="1" thickBot="1">
      <c r="A34" s="446"/>
      <c r="B34" s="466" t="s">
        <v>114</v>
      </c>
      <c r="C34" s="301">
        <f t="shared" ref="C34:M34" si="33">C31+C32-C33</f>
        <v>1951.625</v>
      </c>
      <c r="D34" s="301">
        <f t="shared" si="33"/>
        <v>-478.375</v>
      </c>
      <c r="E34" s="301">
        <f t="shared" si="33"/>
        <v>-2908.375</v>
      </c>
      <c r="F34" s="301">
        <f t="shared" si="33"/>
        <v>-5338.375</v>
      </c>
      <c r="G34" s="301">
        <f t="shared" si="33"/>
        <v>-7768.375</v>
      </c>
      <c r="H34" s="301">
        <f t="shared" si="33"/>
        <v>-10198.375</v>
      </c>
      <c r="I34" s="301">
        <f t="shared" si="33"/>
        <v>-12628.375</v>
      </c>
      <c r="J34" s="301">
        <f t="shared" si="33"/>
        <v>-15058.375</v>
      </c>
      <c r="K34" s="301">
        <f t="shared" si="33"/>
        <v>-17488.375</v>
      </c>
      <c r="L34" s="301">
        <f t="shared" si="33"/>
        <v>-19918.375</v>
      </c>
      <c r="M34" s="301">
        <f t="shared" si="33"/>
        <v>-22348.375</v>
      </c>
      <c r="N34" s="392">
        <f>N31+N32-N33</f>
        <v>-24778.375</v>
      </c>
      <c r="O34" s="469">
        <f>N34</f>
        <v>-24778.375</v>
      </c>
      <c r="P34" s="303"/>
      <c r="Q34" s="301">
        <f t="shared" ref="Q34:AB34" si="34">Q31+Q32-Q33</f>
        <v>-27988.375</v>
      </c>
      <c r="R34" s="301">
        <f t="shared" si="34"/>
        <v>-31198.375</v>
      </c>
      <c r="S34" s="301">
        <f t="shared" si="34"/>
        <v>-34408.375</v>
      </c>
      <c r="T34" s="301">
        <f t="shared" si="34"/>
        <v>-37618.375</v>
      </c>
      <c r="U34" s="301">
        <f t="shared" si="34"/>
        <v>-40828.375</v>
      </c>
      <c r="V34" s="301">
        <f t="shared" si="34"/>
        <v>-44038.375</v>
      </c>
      <c r="W34" s="301">
        <f t="shared" si="34"/>
        <v>-47248.375</v>
      </c>
      <c r="X34" s="301">
        <f t="shared" si="34"/>
        <v>-50458.375</v>
      </c>
      <c r="Y34" s="301">
        <f t="shared" si="34"/>
        <v>-53668.375</v>
      </c>
      <c r="Z34" s="301">
        <f t="shared" si="34"/>
        <v>-56878.375</v>
      </c>
      <c r="AA34" s="301">
        <f t="shared" si="34"/>
        <v>-60088.375</v>
      </c>
      <c r="AB34" s="392">
        <f t="shared" si="34"/>
        <v>-63298.375</v>
      </c>
      <c r="AC34" s="469">
        <f>AB34</f>
        <v>-63298.375</v>
      </c>
      <c r="AD34" s="470"/>
      <c r="AE34" s="471">
        <f>AE31+AE32-AE33</f>
        <v>-74238.375</v>
      </c>
      <c r="AF34" s="301">
        <f>AF31+AF32-AF33</f>
        <v>-85178.375</v>
      </c>
      <c r="AG34" s="301">
        <f>AG31+AG32-AG33</f>
        <v>-96118.375</v>
      </c>
      <c r="AH34" s="469">
        <f>AH31+AH32-AH33</f>
        <v>-107058.375</v>
      </c>
      <c r="AI34" s="302">
        <f>AH34</f>
        <v>-107058.375</v>
      </c>
      <c r="AJ34" s="394"/>
      <c r="AK34" s="471">
        <f>AK31+AK32-AK33</f>
        <v>-119548.375</v>
      </c>
      <c r="AL34" s="301">
        <f>AL31+AL32-AL33</f>
        <v>-132038.375</v>
      </c>
      <c r="AM34" s="301">
        <f>AM31+AM32-AM33</f>
        <v>-144528.375</v>
      </c>
      <c r="AN34" s="469">
        <f>AN31+AN32-AN33</f>
        <v>-157018.375</v>
      </c>
      <c r="AO34" s="302">
        <f>AN34</f>
        <v>-157018.375</v>
      </c>
      <c r="AP34" s="394"/>
      <c r="AQ34" s="302">
        <f>AQ31+AQ32-AQ33</f>
        <v>-206978.375</v>
      </c>
    </row>
  </sheetData>
  <sheetProtection sheet="1" objects="1" scenarios="1"/>
  <dataConsolidate/>
  <phoneticPr fontId="3" type="noConversion"/>
  <printOptions horizontalCentered="1"/>
  <pageMargins left="0.5" right="0.5" top="1.25" bottom="1" header="0.5" footer="0.5"/>
  <pageSetup scale="69" orientation="landscape" horizontalDpi="4294967292" verticalDpi="4294967292" r:id="rId1"/>
  <headerFooter alignWithMargins="0">
    <oddHeader>&amp;CCash Flow Statements</oddHeader>
    <oddFooter>Page &amp;P of &amp;N</oddFooter>
  </headerFooter>
  <colBreaks count="2" manualBreakCount="2">
    <brk id="15" min="1" max="33" man="1"/>
    <brk id="29" max="1048575" man="1"/>
  </colBreaks>
  <legacyDrawing r:id="rId2"/>
</worksheet>
</file>

<file path=xl/worksheets/sheet16.xml><?xml version="1.0" encoding="utf-8"?>
<worksheet xmlns="http://schemas.openxmlformats.org/spreadsheetml/2006/main" xmlns:r="http://schemas.openxmlformats.org/officeDocument/2006/relationships">
  <sheetPr codeName="BalSht">
    <pageSetUpPr autoPageBreaks="0"/>
  </sheetPr>
  <dimension ref="A1:AV43"/>
  <sheetViews>
    <sheetView showGridLines="0" showOutlineSymbols="0" workbookViewId="0">
      <selection activeCell="C13" sqref="C13"/>
    </sheetView>
  </sheetViews>
  <sheetFormatPr defaultColWidth="10.5703125" defaultRowHeight="15"/>
  <cols>
    <col min="1" max="1" width="1.7109375" style="336" customWidth="1"/>
    <col min="2" max="2" width="37.85546875" style="336" customWidth="1"/>
    <col min="3" max="5" width="14.7109375" style="336" customWidth="1"/>
    <col min="6" max="6" width="5.140625" style="336" customWidth="1"/>
    <col min="7" max="7" width="5.7109375" style="336" customWidth="1"/>
    <col min="8" max="8" width="37.85546875" style="336" customWidth="1"/>
    <col min="9" max="11" width="14.7109375" style="336" customWidth="1"/>
    <col min="12" max="12" width="5.140625" style="336" customWidth="1"/>
    <col min="13" max="13" width="5.7109375" style="336" customWidth="1"/>
    <col min="14" max="14" width="37.85546875" style="336" customWidth="1"/>
    <col min="15" max="17" width="14.7109375" style="336" customWidth="1"/>
    <col min="18" max="18" width="5.140625" style="336" customWidth="1"/>
    <col min="19" max="19" width="5.7109375" style="336" customWidth="1"/>
    <col min="20" max="20" width="37.85546875" style="336" customWidth="1"/>
    <col min="21" max="23" width="14.7109375" style="336" customWidth="1"/>
    <col min="24" max="24" width="5.140625" style="336" customWidth="1"/>
    <col min="25" max="25" width="5.7109375" style="336" customWidth="1"/>
    <col min="26" max="26" width="37.85546875" style="336" customWidth="1"/>
    <col min="27" max="29" width="14.7109375" style="336" customWidth="1"/>
    <col min="30" max="30" width="5.140625" style="336" customWidth="1"/>
    <col min="31" max="31" width="5.7109375" style="336" customWidth="1"/>
    <col min="32" max="32" width="37.85546875" style="336" customWidth="1"/>
    <col min="33" max="35" width="14.7109375" style="336" customWidth="1"/>
    <col min="36" max="36" width="5.140625" style="336" customWidth="1"/>
    <col min="37" max="37" width="5.7109375" style="336" customWidth="1"/>
    <col min="38" max="38" width="37.85546875" style="336" customWidth="1"/>
    <col min="39" max="41" width="14.7109375" style="336" customWidth="1"/>
    <col min="42" max="42" width="5.140625" style="336" customWidth="1"/>
    <col min="43" max="43" width="5.7109375" style="336" customWidth="1"/>
    <col min="44" max="44" width="37.85546875" style="336" customWidth="1"/>
    <col min="45" max="47" width="14.7109375" style="336" customWidth="1"/>
    <col min="48" max="48" width="4.5703125" style="336" customWidth="1"/>
    <col min="49" max="16384" width="10.5703125" style="336"/>
  </cols>
  <sheetData>
    <row r="1" spans="1:48" ht="9.9499999999999993" customHeight="1" thickBot="1"/>
    <row r="2" spans="1:48" s="351" customFormat="1" ht="24.95" customHeight="1" thickBot="1">
      <c r="B2" s="590" t="s">
        <v>119</v>
      </c>
      <c r="C2" s="600"/>
      <c r="D2" s="601"/>
      <c r="E2" s="602"/>
      <c r="F2" s="603"/>
      <c r="H2" s="590" t="s">
        <v>119</v>
      </c>
      <c r="I2" s="600"/>
      <c r="J2" s="601"/>
      <c r="K2" s="602"/>
      <c r="L2" s="603"/>
      <c r="N2" s="590" t="s">
        <v>119</v>
      </c>
      <c r="O2" s="600"/>
      <c r="P2" s="601"/>
      <c r="Q2" s="602"/>
      <c r="R2" s="603"/>
      <c r="T2" s="590" t="s">
        <v>119</v>
      </c>
      <c r="U2" s="600"/>
      <c r="V2" s="601"/>
      <c r="W2" s="602"/>
      <c r="X2" s="603"/>
      <c r="Z2" s="590" t="s">
        <v>119</v>
      </c>
      <c r="AA2" s="600"/>
      <c r="AB2" s="601"/>
      <c r="AC2" s="602"/>
      <c r="AD2" s="603"/>
      <c r="AF2" s="590" t="s">
        <v>119</v>
      </c>
      <c r="AG2" s="600"/>
      <c r="AH2" s="601"/>
      <c r="AI2" s="602"/>
      <c r="AJ2" s="603"/>
      <c r="AL2" s="590" t="s">
        <v>119</v>
      </c>
      <c r="AM2" s="600"/>
      <c r="AN2" s="601"/>
      <c r="AO2" s="602"/>
      <c r="AP2" s="603"/>
      <c r="AR2" s="590" t="s">
        <v>119</v>
      </c>
      <c r="AS2" s="600"/>
      <c r="AT2" s="601"/>
      <c r="AU2" s="602"/>
      <c r="AV2" s="603"/>
    </row>
    <row r="3" spans="1:48" s="88" customFormat="1" ht="14.1" customHeight="1">
      <c r="A3" s="86"/>
      <c r="B3" s="473"/>
      <c r="F3" s="86"/>
      <c r="H3" s="473"/>
      <c r="L3" s="86"/>
      <c r="N3" s="473"/>
      <c r="R3" s="86"/>
      <c r="T3" s="473"/>
      <c r="X3" s="86"/>
      <c r="Z3" s="473"/>
      <c r="AD3" s="86"/>
      <c r="AF3" s="473"/>
      <c r="AJ3" s="86"/>
      <c r="AL3" s="473"/>
      <c r="AP3" s="86"/>
      <c r="AR3" s="473"/>
      <c r="AV3" s="86"/>
    </row>
    <row r="4" spans="1:48" s="88" customFormat="1" ht="14.1" customHeight="1">
      <c r="A4" s="86"/>
      <c r="B4" s="1227" t="str">
        <f>Setup!C7</f>
        <v>Your Company Name</v>
      </c>
      <c r="C4" s="1228"/>
      <c r="D4" s="1228"/>
      <c r="E4" s="1228"/>
      <c r="F4" s="1229"/>
      <c r="H4" s="1227" t="str">
        <f>Setup!C7</f>
        <v>Your Company Name</v>
      </c>
      <c r="I4" s="1228"/>
      <c r="J4" s="1228"/>
      <c r="K4" s="1228"/>
      <c r="L4" s="1229"/>
      <c r="N4" s="1227" t="str">
        <f>Setup!C7</f>
        <v>Your Company Name</v>
      </c>
      <c r="O4" s="1228"/>
      <c r="P4" s="1228"/>
      <c r="Q4" s="1228"/>
      <c r="R4" s="1229"/>
      <c r="T4" s="1227" t="str">
        <f>Setup!C7</f>
        <v>Your Company Name</v>
      </c>
      <c r="U4" s="1228"/>
      <c r="V4" s="1228"/>
      <c r="W4" s="1228"/>
      <c r="X4" s="1229"/>
      <c r="Z4" s="1227" t="str">
        <f>Setup!C7</f>
        <v>Your Company Name</v>
      </c>
      <c r="AA4" s="1228"/>
      <c r="AB4" s="1228"/>
      <c r="AC4" s="1228"/>
      <c r="AD4" s="1229"/>
      <c r="AF4" s="1227" t="str">
        <f>Setup!C7</f>
        <v>Your Company Name</v>
      </c>
      <c r="AG4" s="1228"/>
      <c r="AH4" s="1228"/>
      <c r="AI4" s="1228"/>
      <c r="AJ4" s="1229"/>
      <c r="AL4" s="1227" t="str">
        <f>Setup!C7</f>
        <v>Your Company Name</v>
      </c>
      <c r="AM4" s="1228"/>
      <c r="AN4" s="1228"/>
      <c r="AO4" s="1228"/>
      <c r="AP4" s="1229"/>
      <c r="AR4" s="1227" t="str">
        <f>Setup!C7</f>
        <v>Your Company Name</v>
      </c>
      <c r="AS4" s="1228"/>
      <c r="AT4" s="1228"/>
      <c r="AU4" s="1228"/>
      <c r="AV4" s="86"/>
    </row>
    <row r="5" spans="1:48" s="88" customFormat="1" ht="14.1" customHeight="1">
      <c r="A5" s="86"/>
      <c r="B5" s="1232" t="s">
        <v>162</v>
      </c>
      <c r="C5" s="1233"/>
      <c r="D5" s="1233"/>
      <c r="E5" s="1233"/>
      <c r="F5" s="1234"/>
      <c r="H5" s="1232" t="s">
        <v>163</v>
      </c>
      <c r="I5" s="1233"/>
      <c r="J5" s="1233"/>
      <c r="K5" s="1233"/>
      <c r="L5" s="1234"/>
      <c r="N5" s="1232" t="s">
        <v>164</v>
      </c>
      <c r="O5" s="1233"/>
      <c r="P5" s="1233"/>
      <c r="Q5" s="1233"/>
      <c r="R5" s="1234"/>
      <c r="T5" s="1232" t="s">
        <v>165</v>
      </c>
      <c r="U5" s="1233"/>
      <c r="V5" s="1233"/>
      <c r="W5" s="1233"/>
      <c r="X5" s="1234"/>
      <c r="Z5" s="1224">
        <f>SalesProj!S2</f>
        <v>2014</v>
      </c>
      <c r="AA5" s="1230"/>
      <c r="AB5" s="1230"/>
      <c r="AC5" s="1230"/>
      <c r="AD5" s="1231"/>
      <c r="AF5" s="1224">
        <f>SalesProj!AG2</f>
        <v>2015</v>
      </c>
      <c r="AG5" s="1230"/>
      <c r="AH5" s="1230"/>
      <c r="AI5" s="1230"/>
      <c r="AJ5" s="1231"/>
      <c r="AL5" s="1224">
        <f>SalesProj!AM2</f>
        <v>2016</v>
      </c>
      <c r="AM5" s="1230"/>
      <c r="AN5" s="1230"/>
      <c r="AO5" s="1230"/>
      <c r="AP5" s="1231"/>
      <c r="AR5" s="1224">
        <f>SalesProj!AS2</f>
        <v>2017</v>
      </c>
      <c r="AS5" s="1230"/>
      <c r="AT5" s="1230"/>
      <c r="AU5" s="1230"/>
      <c r="AV5" s="86"/>
    </row>
    <row r="6" spans="1:48" s="88" customFormat="1" ht="14.1" customHeight="1">
      <c r="A6" s="86"/>
      <c r="B6" s="1224">
        <f>SalesProj!E2</f>
        <v>2013</v>
      </c>
      <c r="C6" s="1225"/>
      <c r="D6" s="1225"/>
      <c r="E6" s="1225"/>
      <c r="F6" s="1226"/>
      <c r="H6" s="1224">
        <f>SalesProj!E2</f>
        <v>2013</v>
      </c>
      <c r="I6" s="1225"/>
      <c r="J6" s="1225"/>
      <c r="K6" s="1225"/>
      <c r="L6" s="1226"/>
      <c r="N6" s="1224">
        <f>SalesProj!E2</f>
        <v>2013</v>
      </c>
      <c r="O6" s="1225"/>
      <c r="P6" s="1225"/>
      <c r="Q6" s="1225"/>
      <c r="R6" s="1226"/>
      <c r="T6" s="1224">
        <f>SalesProj!E2</f>
        <v>2013</v>
      </c>
      <c r="U6" s="1225"/>
      <c r="V6" s="1225"/>
      <c r="W6" s="1225"/>
      <c r="X6" s="1226"/>
      <c r="Z6" s="474"/>
      <c r="AD6" s="86"/>
      <c r="AF6" s="473"/>
      <c r="AJ6" s="86"/>
      <c r="AL6" s="473"/>
      <c r="AP6" s="86"/>
      <c r="AR6" s="473"/>
      <c r="AV6" s="86"/>
    </row>
    <row r="7" spans="1:48" s="88" customFormat="1" ht="14.1" customHeight="1">
      <c r="A7" s="86"/>
      <c r="B7" s="473"/>
      <c r="C7" s="352"/>
      <c r="F7" s="86"/>
      <c r="H7" s="473"/>
      <c r="I7" s="352"/>
      <c r="L7" s="86"/>
      <c r="N7" s="473"/>
      <c r="O7" s="352"/>
      <c r="R7" s="86"/>
      <c r="T7" s="473"/>
      <c r="U7" s="352"/>
      <c r="X7" s="86"/>
      <c r="Z7" s="473"/>
      <c r="AA7" s="352"/>
      <c r="AD7" s="86"/>
      <c r="AF7" s="473"/>
      <c r="AG7" s="352"/>
      <c r="AJ7" s="86"/>
      <c r="AL7" s="473"/>
      <c r="AM7" s="352"/>
      <c r="AP7" s="86"/>
      <c r="AR7" s="473"/>
      <c r="AS7" s="352"/>
      <c r="AV7" s="86"/>
    </row>
    <row r="8" spans="1:48" s="90" customFormat="1" ht="14.1" customHeight="1">
      <c r="A8" s="89"/>
      <c r="B8" s="91" t="s">
        <v>120</v>
      </c>
      <c r="C8" s="353"/>
      <c r="D8" s="475"/>
      <c r="F8" s="89"/>
      <c r="H8" s="91" t="s">
        <v>120</v>
      </c>
      <c r="I8" s="353"/>
      <c r="J8" s="475"/>
      <c r="L8" s="89"/>
      <c r="N8" s="91" t="s">
        <v>120</v>
      </c>
      <c r="O8" s="353"/>
      <c r="P8" s="475"/>
      <c r="R8" s="89"/>
      <c r="T8" s="91" t="s">
        <v>120</v>
      </c>
      <c r="U8" s="353"/>
      <c r="V8" s="475"/>
      <c r="X8" s="89"/>
      <c r="Z8" s="91" t="s">
        <v>120</v>
      </c>
      <c r="AA8" s="353"/>
      <c r="AB8" s="475"/>
      <c r="AD8" s="89"/>
      <c r="AF8" s="91" t="s">
        <v>120</v>
      </c>
      <c r="AG8" s="353"/>
      <c r="AH8" s="475"/>
      <c r="AJ8" s="89"/>
      <c r="AL8" s="91" t="s">
        <v>120</v>
      </c>
      <c r="AM8" s="353"/>
      <c r="AN8" s="475"/>
      <c r="AP8" s="89"/>
      <c r="AR8" s="91" t="s">
        <v>120</v>
      </c>
      <c r="AS8" s="353"/>
      <c r="AT8" s="475"/>
      <c r="AV8" s="89"/>
    </row>
    <row r="9" spans="1:48" s="90" customFormat="1" ht="14.1" customHeight="1">
      <c r="B9" s="91" t="s">
        <v>121</v>
      </c>
      <c r="C9" s="353"/>
      <c r="D9" s="475"/>
      <c r="F9" s="89"/>
      <c r="H9" s="91" t="s">
        <v>121</v>
      </c>
      <c r="I9" s="353"/>
      <c r="J9" s="475"/>
      <c r="L9" s="89"/>
      <c r="N9" s="91" t="s">
        <v>121</v>
      </c>
      <c r="O9" s="353"/>
      <c r="P9" s="475"/>
      <c r="R9" s="89"/>
      <c r="T9" s="91" t="s">
        <v>121</v>
      </c>
      <c r="U9" s="353"/>
      <c r="V9" s="475"/>
      <c r="X9" s="89"/>
      <c r="Z9" s="91" t="s">
        <v>121</v>
      </c>
      <c r="AA9" s="353"/>
      <c r="AB9" s="475"/>
      <c r="AD9" s="89"/>
      <c r="AF9" s="91" t="s">
        <v>121</v>
      </c>
      <c r="AG9" s="353"/>
      <c r="AH9" s="475"/>
      <c r="AJ9" s="89"/>
      <c r="AL9" s="91" t="s">
        <v>121</v>
      </c>
      <c r="AM9" s="353"/>
      <c r="AN9" s="475"/>
      <c r="AP9" s="89"/>
      <c r="AR9" s="91" t="s">
        <v>121</v>
      </c>
      <c r="AS9" s="353"/>
      <c r="AT9" s="475"/>
      <c r="AV9" s="89"/>
    </row>
    <row r="10" spans="1:48" s="90" customFormat="1" ht="14.1" customHeight="1">
      <c r="B10" s="354" t="s">
        <v>122</v>
      </c>
      <c r="C10" s="476">
        <f>CshFlw!E34</f>
        <v>-2908.375</v>
      </c>
      <c r="D10" s="477"/>
      <c r="E10" s="477"/>
      <c r="F10" s="89"/>
      <c r="H10" s="354" t="s">
        <v>122</v>
      </c>
      <c r="I10" s="476">
        <f>CshFlw!H34</f>
        <v>-10198.375</v>
      </c>
      <c r="J10" s="477"/>
      <c r="K10" s="477"/>
      <c r="L10" s="89"/>
      <c r="N10" s="354" t="s">
        <v>122</v>
      </c>
      <c r="O10" s="476">
        <f>CshFlw!K34</f>
        <v>-17488.375</v>
      </c>
      <c r="P10" s="477"/>
      <c r="Q10" s="477"/>
      <c r="R10" s="89"/>
      <c r="T10" s="354" t="s">
        <v>122</v>
      </c>
      <c r="U10" s="476">
        <f>CshFlw!N34</f>
        <v>-24778.375</v>
      </c>
      <c r="V10" s="477"/>
      <c r="W10" s="477"/>
      <c r="X10" s="89"/>
      <c r="Z10" s="354" t="s">
        <v>122</v>
      </c>
      <c r="AA10" s="476">
        <f>CshFlw!AB34</f>
        <v>-63298.375</v>
      </c>
      <c r="AB10" s="477"/>
      <c r="AC10" s="477"/>
      <c r="AD10" s="89"/>
      <c r="AF10" s="354" t="s">
        <v>122</v>
      </c>
      <c r="AG10" s="476">
        <f>CshFlw!AI34</f>
        <v>-107058.375</v>
      </c>
      <c r="AH10" s="477"/>
      <c r="AI10" s="477"/>
      <c r="AJ10" s="89"/>
      <c r="AL10" s="354" t="s">
        <v>122</v>
      </c>
      <c r="AM10" s="476">
        <f>CshFlw!AO34</f>
        <v>-157018.375</v>
      </c>
      <c r="AN10" s="477"/>
      <c r="AO10" s="477"/>
      <c r="AP10" s="89"/>
      <c r="AR10" s="354" t="s">
        <v>122</v>
      </c>
      <c r="AS10" s="476">
        <f>CshFlw!AQ34</f>
        <v>-206978.375</v>
      </c>
      <c r="AT10" s="477"/>
      <c r="AU10" s="477"/>
      <c r="AV10" s="89"/>
    </row>
    <row r="11" spans="1:48" s="90" customFormat="1" ht="14.1" customHeight="1">
      <c r="A11" s="89"/>
      <c r="B11" s="354" t="s">
        <v>123</v>
      </c>
      <c r="C11" s="213">
        <f>SUM(IncSt!C6:E6)-SUM(CshFlw!C7:E8)</f>
        <v>0</v>
      </c>
      <c r="D11" s="477"/>
      <c r="E11" s="477"/>
      <c r="F11" s="89"/>
      <c r="H11" s="354" t="s">
        <v>123</v>
      </c>
      <c r="I11" s="213">
        <f>SUM(IncSt!$C$6:H$6)-SUM(CshFlw!$C$7:H$8)</f>
        <v>0</v>
      </c>
      <c r="J11" s="477"/>
      <c r="K11" s="477"/>
      <c r="L11" s="89"/>
      <c r="N11" s="354" t="s">
        <v>123</v>
      </c>
      <c r="O11" s="213">
        <f>SUM(IncSt!$C$6:K$6)-SUM(CshFlw!$C$7:K$8)</f>
        <v>0</v>
      </c>
      <c r="P11" s="477"/>
      <c r="Q11" s="477"/>
      <c r="R11" s="89"/>
      <c r="T11" s="354" t="s">
        <v>123</v>
      </c>
      <c r="U11" s="213">
        <f>SUM(IncSt!$C$6:N$6)-SUM(CshFlw!$C$7:N$8)</f>
        <v>0</v>
      </c>
      <c r="V11" s="477"/>
      <c r="W11" s="477"/>
      <c r="X11" s="89"/>
      <c r="Z11" s="354" t="s">
        <v>123</v>
      </c>
      <c r="AA11" s="213">
        <f>IncSt!AC6-CshFlw!AC9+U11</f>
        <v>0</v>
      </c>
      <c r="AB11" s="477"/>
      <c r="AC11" s="477"/>
      <c r="AD11" s="89"/>
      <c r="AF11" s="354" t="s">
        <v>123</v>
      </c>
      <c r="AG11" s="213">
        <f>IncSt!AI$6-CshFlw!AI9+AA11</f>
        <v>0</v>
      </c>
      <c r="AH11" s="477"/>
      <c r="AI11" s="477"/>
      <c r="AJ11" s="89"/>
      <c r="AL11" s="354" t="s">
        <v>123</v>
      </c>
      <c r="AM11" s="213">
        <f>IncSt!AO6-CshFlw!AO9+AG11</f>
        <v>0</v>
      </c>
      <c r="AN11" s="477"/>
      <c r="AO11" s="477"/>
      <c r="AP11" s="89"/>
      <c r="AR11" s="354" t="s">
        <v>123</v>
      </c>
      <c r="AS11" s="213">
        <f>IncSt!AQ6-CshFlw!AQ9+AM11</f>
        <v>0</v>
      </c>
      <c r="AT11" s="477"/>
      <c r="AU11" s="477"/>
      <c r="AV11" s="89"/>
    </row>
    <row r="12" spans="1:48" s="90" customFormat="1" ht="14.1" customHeight="1">
      <c r="A12" s="89"/>
      <c r="B12" s="478" t="s">
        <v>124</v>
      </c>
      <c r="C12" s="213">
        <f>SUM(Inventory!C85:E85)-SUM(SalesProj!E111:G111)</f>
        <v>0</v>
      </c>
      <c r="D12" s="479"/>
      <c r="E12" s="477"/>
      <c r="F12" s="89"/>
      <c r="H12" s="478" t="s">
        <v>124</v>
      </c>
      <c r="I12" s="213">
        <f>C12+SUM(Inventory!F85:H85)-SUM(SalesProj!H111:J111)</f>
        <v>0</v>
      </c>
      <c r="J12" s="479"/>
      <c r="K12" s="477"/>
      <c r="L12" s="89"/>
      <c r="N12" s="478" t="s">
        <v>124</v>
      </c>
      <c r="O12" s="213">
        <f>I12+SUM(Inventory!I85:K85)-SUM(SalesProj!K111:M111)</f>
        <v>0</v>
      </c>
      <c r="P12" s="479"/>
      <c r="Q12" s="477"/>
      <c r="R12" s="89"/>
      <c r="T12" s="478" t="s">
        <v>124</v>
      </c>
      <c r="U12" s="213">
        <f>O12+SUM(Inventory!L85:N85)-SUM(SalesProj!N111:P111)</f>
        <v>0</v>
      </c>
      <c r="V12" s="479"/>
      <c r="W12" s="477"/>
      <c r="X12" s="89"/>
      <c r="Z12" s="478" t="s">
        <v>124</v>
      </c>
      <c r="AA12" s="213">
        <f>U12+Inventory!AC85-SalesProj!AE111</f>
        <v>0</v>
      </c>
      <c r="AB12" s="479"/>
      <c r="AC12" s="477"/>
      <c r="AD12" s="89"/>
      <c r="AF12" s="478" t="s">
        <v>124</v>
      </c>
      <c r="AG12" s="213">
        <f>AA12+Inventory!AI85-SalesProj!AK111</f>
        <v>0</v>
      </c>
      <c r="AH12" s="479"/>
      <c r="AI12" s="477"/>
      <c r="AJ12" s="89"/>
      <c r="AL12" s="478" t="s">
        <v>124</v>
      </c>
      <c r="AM12" s="213">
        <f>AG12+Inventory!AO85-SalesProj!AQ111</f>
        <v>0</v>
      </c>
      <c r="AN12" s="479"/>
      <c r="AO12" s="477"/>
      <c r="AP12" s="89"/>
      <c r="AR12" s="478" t="s">
        <v>124</v>
      </c>
      <c r="AS12" s="480">
        <f>AM12+Inventory!AQ85-SalesProj!AS111</f>
        <v>0</v>
      </c>
      <c r="AT12" s="479"/>
      <c r="AU12" s="477"/>
      <c r="AV12" s="89"/>
    </row>
    <row r="13" spans="1:48" s="90" customFormat="1" ht="14.1" customHeight="1">
      <c r="B13" s="478" t="s">
        <v>208</v>
      </c>
      <c r="C13" s="211">
        <v>0</v>
      </c>
      <c r="D13" s="479"/>
      <c r="E13" s="477"/>
      <c r="F13" s="89"/>
      <c r="H13" s="478" t="s">
        <v>208</v>
      </c>
      <c r="I13" s="211">
        <v>0</v>
      </c>
      <c r="J13" s="479"/>
      <c r="K13" s="477"/>
      <c r="L13" s="89"/>
      <c r="N13" s="478" t="s">
        <v>208</v>
      </c>
      <c r="O13" s="211">
        <v>0</v>
      </c>
      <c r="P13" s="479"/>
      <c r="Q13" s="477"/>
      <c r="R13" s="89"/>
      <c r="T13" s="478" t="s">
        <v>208</v>
      </c>
      <c r="U13" s="211">
        <v>0</v>
      </c>
      <c r="V13" s="479"/>
      <c r="W13" s="477"/>
      <c r="X13" s="89"/>
      <c r="Z13" s="478" t="s">
        <v>208</v>
      </c>
      <c r="AA13" s="211">
        <v>0</v>
      </c>
      <c r="AB13" s="479"/>
      <c r="AC13" s="477"/>
      <c r="AD13" s="89"/>
      <c r="AF13" s="478" t="s">
        <v>208</v>
      </c>
      <c r="AG13" s="211">
        <v>0</v>
      </c>
      <c r="AH13" s="479"/>
      <c r="AI13" s="477"/>
      <c r="AJ13" s="89"/>
      <c r="AL13" s="478" t="s">
        <v>208</v>
      </c>
      <c r="AM13" s="211">
        <v>0</v>
      </c>
      <c r="AN13" s="479"/>
      <c r="AO13" s="477"/>
      <c r="AP13" s="89"/>
      <c r="AR13" s="478" t="s">
        <v>208</v>
      </c>
      <c r="AS13" s="211">
        <v>0</v>
      </c>
      <c r="AT13" s="479"/>
      <c r="AU13" s="477"/>
      <c r="AV13" s="89"/>
    </row>
    <row r="14" spans="1:48" s="94" customFormat="1" ht="14.1" customHeight="1">
      <c r="B14" s="481" t="s">
        <v>125</v>
      </c>
      <c r="C14" s="482"/>
      <c r="D14" s="483">
        <f>SUM(C10:C13)</f>
        <v>-2908.375</v>
      </c>
      <c r="E14" s="283"/>
      <c r="F14" s="272"/>
      <c r="H14" s="481" t="s">
        <v>125</v>
      </c>
      <c r="I14" s="482"/>
      <c r="J14" s="483">
        <f>SUM(I10:I13)</f>
        <v>-10198.375</v>
      </c>
      <c r="K14" s="283"/>
      <c r="L14" s="272"/>
      <c r="N14" s="481" t="s">
        <v>125</v>
      </c>
      <c r="O14" s="482"/>
      <c r="P14" s="483">
        <f>SUM(O10:O13)</f>
        <v>-17488.375</v>
      </c>
      <c r="Q14" s="283"/>
      <c r="R14" s="272"/>
      <c r="T14" s="481" t="s">
        <v>125</v>
      </c>
      <c r="U14" s="482"/>
      <c r="V14" s="483">
        <f>SUM(U10:U13)</f>
        <v>-24778.375</v>
      </c>
      <c r="W14" s="283"/>
      <c r="X14" s="272"/>
      <c r="Z14" s="481" t="s">
        <v>125</v>
      </c>
      <c r="AA14" s="482"/>
      <c r="AB14" s="483">
        <f>SUM(AA10:AA13)</f>
        <v>-63298.375</v>
      </c>
      <c r="AC14" s="283"/>
      <c r="AD14" s="272"/>
      <c r="AF14" s="481" t="s">
        <v>125</v>
      </c>
      <c r="AG14" s="482"/>
      <c r="AH14" s="483">
        <f>SUM(AG10:AG13)</f>
        <v>-107058.375</v>
      </c>
      <c r="AI14" s="283"/>
      <c r="AJ14" s="272"/>
      <c r="AL14" s="481" t="s">
        <v>125</v>
      </c>
      <c r="AM14" s="482"/>
      <c r="AN14" s="483">
        <f>SUM(AM10:AM13)</f>
        <v>-157018.375</v>
      </c>
      <c r="AO14" s="283"/>
      <c r="AP14" s="272"/>
      <c r="AR14" s="481" t="s">
        <v>125</v>
      </c>
      <c r="AS14" s="482"/>
      <c r="AT14" s="483">
        <f>SUM(AS10:AS13)</f>
        <v>-206978.375</v>
      </c>
      <c r="AU14" s="283"/>
      <c r="AV14" s="272"/>
    </row>
    <row r="15" spans="1:48" s="94" customFormat="1" ht="14.1" customHeight="1">
      <c r="B15" s="354"/>
      <c r="C15" s="477"/>
      <c r="D15" s="283"/>
      <c r="E15" s="283"/>
      <c r="F15" s="272"/>
      <c r="H15" s="354"/>
      <c r="I15" s="477"/>
      <c r="J15" s="283"/>
      <c r="K15" s="283"/>
      <c r="L15" s="272"/>
      <c r="N15" s="354"/>
      <c r="O15" s="477"/>
      <c r="P15" s="283"/>
      <c r="Q15" s="283"/>
      <c r="R15" s="272"/>
      <c r="T15" s="354"/>
      <c r="U15" s="477"/>
      <c r="V15" s="283"/>
      <c r="W15" s="283"/>
      <c r="X15" s="272"/>
      <c r="Z15" s="354"/>
      <c r="AA15" s="477"/>
      <c r="AB15" s="283"/>
      <c r="AC15" s="283"/>
      <c r="AD15" s="272"/>
      <c r="AF15" s="354"/>
      <c r="AG15" s="477"/>
      <c r="AH15" s="283"/>
      <c r="AI15" s="283"/>
      <c r="AJ15" s="272"/>
      <c r="AL15" s="354"/>
      <c r="AM15" s="477"/>
      <c r="AN15" s="283"/>
      <c r="AO15" s="283"/>
      <c r="AP15" s="272"/>
      <c r="AR15" s="354"/>
      <c r="AS15" s="477"/>
      <c r="AT15" s="283"/>
      <c r="AU15" s="283"/>
      <c r="AV15" s="272"/>
    </row>
    <row r="16" spans="1:48" s="94" customFormat="1" ht="14.1" customHeight="1">
      <c r="A16" s="95"/>
      <c r="B16" s="812" t="s">
        <v>126</v>
      </c>
      <c r="C16" s="813"/>
      <c r="D16" s="283"/>
      <c r="E16" s="283"/>
      <c r="F16" s="272"/>
      <c r="H16" s="484" t="s">
        <v>126</v>
      </c>
      <c r="I16" s="485"/>
      <c r="J16" s="283"/>
      <c r="K16" s="283"/>
      <c r="L16" s="272"/>
      <c r="N16" s="484" t="s">
        <v>126</v>
      </c>
      <c r="O16" s="485"/>
      <c r="P16" s="283"/>
      <c r="Q16" s="283"/>
      <c r="R16" s="272"/>
      <c r="T16" s="484" t="s">
        <v>126</v>
      </c>
      <c r="U16" s="485"/>
      <c r="V16" s="283"/>
      <c r="W16" s="283"/>
      <c r="X16" s="272"/>
      <c r="Z16" s="484" t="s">
        <v>126</v>
      </c>
      <c r="AA16" s="485"/>
      <c r="AB16" s="283"/>
      <c r="AC16" s="283"/>
      <c r="AD16" s="272"/>
      <c r="AF16" s="484" t="s">
        <v>126</v>
      </c>
      <c r="AG16" s="485"/>
      <c r="AH16" s="283"/>
      <c r="AI16" s="283"/>
      <c r="AJ16" s="272"/>
      <c r="AL16" s="484" t="s">
        <v>126</v>
      </c>
      <c r="AM16" s="485"/>
      <c r="AN16" s="283"/>
      <c r="AO16" s="283"/>
      <c r="AP16" s="272"/>
      <c r="AR16" s="484" t="s">
        <v>126</v>
      </c>
      <c r="AS16" s="485"/>
      <c r="AT16" s="283"/>
      <c r="AU16" s="283"/>
      <c r="AV16" s="272"/>
    </row>
    <row r="17" spans="1:48" s="94" customFormat="1" ht="14.1" customHeight="1">
      <c r="A17" s="95"/>
      <c r="B17" s="503" t="s">
        <v>127</v>
      </c>
      <c r="C17" s="504">
        <f>SUM(DepnSchedule!P67:R67)</f>
        <v>0</v>
      </c>
      <c r="D17" s="487"/>
      <c r="E17" s="283"/>
      <c r="F17" s="272"/>
      <c r="H17" s="354" t="s">
        <v>127</v>
      </c>
      <c r="I17" s="504">
        <f>C17+SUM(DepnSchedule!S67:U67)</f>
        <v>0</v>
      </c>
      <c r="J17" s="505"/>
      <c r="K17" s="658"/>
      <c r="L17" s="251"/>
      <c r="M17" s="256"/>
      <c r="N17" s="503" t="s">
        <v>127</v>
      </c>
      <c r="O17" s="504">
        <f>I17+SUM(DepnSchedule!V67:X67)</f>
        <v>0</v>
      </c>
      <c r="P17" s="487"/>
      <c r="Q17" s="283"/>
      <c r="R17" s="272"/>
      <c r="T17" s="354" t="s">
        <v>127</v>
      </c>
      <c r="U17" s="486">
        <f>O17+SUM(DepnSchedule!Y67:AA67)</f>
        <v>0</v>
      </c>
      <c r="V17" s="487"/>
      <c r="W17" s="283"/>
      <c r="X17" s="272"/>
      <c r="Z17" s="354" t="s">
        <v>127</v>
      </c>
      <c r="AA17" s="486">
        <f>U17+SUM(DepnSchedule!AB67:AM67)</f>
        <v>0</v>
      </c>
      <c r="AB17" s="487"/>
      <c r="AC17" s="283"/>
      <c r="AD17" s="272"/>
      <c r="AF17" s="354" t="s">
        <v>127</v>
      </c>
      <c r="AG17" s="486">
        <f>AA17+SUM(DepnSchedule!AN67:AY67)</f>
        <v>0</v>
      </c>
      <c r="AH17" s="487"/>
      <c r="AI17" s="283"/>
      <c r="AJ17" s="272"/>
      <c r="AL17" s="354" t="s">
        <v>127</v>
      </c>
      <c r="AM17" s="486">
        <f>AG17+SUM(DepnSchedule!AZ67:BK67)</f>
        <v>0</v>
      </c>
      <c r="AN17" s="487"/>
      <c r="AO17" s="283"/>
      <c r="AP17" s="272"/>
      <c r="AR17" s="354" t="s">
        <v>127</v>
      </c>
      <c r="AS17" s="486">
        <f>AM17+SUM(DepnSchedule!BL67:BW67)</f>
        <v>0</v>
      </c>
      <c r="AT17" s="487"/>
      <c r="AU17" s="283"/>
      <c r="AV17" s="272"/>
    </row>
    <row r="18" spans="1:48" s="94" customFormat="1" ht="14.1" customHeight="1">
      <c r="A18" s="95"/>
      <c r="B18" s="785" t="s">
        <v>209</v>
      </c>
      <c r="C18" s="808">
        <f>SUM(DepnSchedule!P68:R68)</f>
        <v>0</v>
      </c>
      <c r="D18" s="487"/>
      <c r="E18" s="283"/>
      <c r="F18" s="272"/>
      <c r="H18" s="478" t="s">
        <v>209</v>
      </c>
      <c r="I18" s="808">
        <f>C18+SUM(DepnSchedule!S68:U68)</f>
        <v>0</v>
      </c>
      <c r="J18" s="505"/>
      <c r="K18" s="658"/>
      <c r="L18" s="251"/>
      <c r="M18" s="256"/>
      <c r="N18" s="785" t="s">
        <v>209</v>
      </c>
      <c r="O18" s="808">
        <f>I18+SUM(DepnSchedule!V68:X68)</f>
        <v>0</v>
      </c>
      <c r="P18" s="487"/>
      <c r="Q18" s="283"/>
      <c r="R18" s="272"/>
      <c r="T18" s="478" t="s">
        <v>209</v>
      </c>
      <c r="U18" s="213">
        <f>O18+SUM(DepnSchedule!Y68:AA68)</f>
        <v>0</v>
      </c>
      <c r="V18" s="487"/>
      <c r="W18" s="283"/>
      <c r="X18" s="272"/>
      <c r="Z18" s="478" t="s">
        <v>209</v>
      </c>
      <c r="AA18" s="213">
        <f>U18+SUM(DepnSchedule!AB68:AM68)</f>
        <v>0</v>
      </c>
      <c r="AB18" s="487"/>
      <c r="AC18" s="283"/>
      <c r="AD18" s="272"/>
      <c r="AF18" s="478" t="s">
        <v>209</v>
      </c>
      <c r="AG18" s="213">
        <f>AA18+SUM(DepnSchedule!AN68:AY68)</f>
        <v>0</v>
      </c>
      <c r="AH18" s="487"/>
      <c r="AI18" s="283"/>
      <c r="AJ18" s="272"/>
      <c r="AL18" s="478" t="s">
        <v>209</v>
      </c>
      <c r="AM18" s="213">
        <f>AG18+SUM(DepnSchedule!AZ68:BK68)</f>
        <v>0</v>
      </c>
      <c r="AN18" s="487"/>
      <c r="AO18" s="283"/>
      <c r="AP18" s="272"/>
      <c r="AR18" s="478" t="s">
        <v>209</v>
      </c>
      <c r="AS18" s="213">
        <f>AM18+SUM(DepnSchedule!BL68:BW68)</f>
        <v>0</v>
      </c>
      <c r="AT18" s="487"/>
      <c r="AU18" s="283"/>
      <c r="AV18" s="272"/>
    </row>
    <row r="19" spans="1:48" s="94" customFormat="1" ht="14.1" customHeight="1">
      <c r="A19" s="95"/>
      <c r="B19" s="503" t="s">
        <v>210</v>
      </c>
      <c r="C19" s="808">
        <f>SUM(DepnSchedule!P69:R69)</f>
        <v>0</v>
      </c>
      <c r="D19" s="487"/>
      <c r="E19" s="283"/>
      <c r="F19" s="272"/>
      <c r="H19" s="354" t="s">
        <v>210</v>
      </c>
      <c r="I19" s="808">
        <f>C19+SUM(DepnSchedule!S69:U69)</f>
        <v>0</v>
      </c>
      <c r="J19" s="505"/>
      <c r="K19" s="658"/>
      <c r="L19" s="251"/>
      <c r="M19" s="256"/>
      <c r="N19" s="503" t="s">
        <v>210</v>
      </c>
      <c r="O19" s="808">
        <f>I19+SUM(DepnSchedule!V69:X69)</f>
        <v>0</v>
      </c>
      <c r="P19" s="487"/>
      <c r="Q19" s="283"/>
      <c r="R19" s="272"/>
      <c r="T19" s="354" t="s">
        <v>210</v>
      </c>
      <c r="U19" s="213">
        <f>O19+SUM(DepnSchedule!Y69:AA69)</f>
        <v>0</v>
      </c>
      <c r="V19" s="487"/>
      <c r="W19" s="283"/>
      <c r="X19" s="272"/>
      <c r="Z19" s="354" t="s">
        <v>210</v>
      </c>
      <c r="AA19" s="213">
        <f>U19+SUM(DepnSchedule!AB69:AM69)</f>
        <v>0</v>
      </c>
      <c r="AB19" s="487"/>
      <c r="AC19" s="283"/>
      <c r="AD19" s="272"/>
      <c r="AF19" s="354" t="s">
        <v>210</v>
      </c>
      <c r="AG19" s="213">
        <f>AA19+SUM(DepnSchedule!AN69:AY69)</f>
        <v>0</v>
      </c>
      <c r="AH19" s="487"/>
      <c r="AI19" s="283"/>
      <c r="AJ19" s="272"/>
      <c r="AL19" s="354" t="s">
        <v>210</v>
      </c>
      <c r="AM19" s="213">
        <f>AG19+SUM(DepnSchedule!AZ69:BK69)</f>
        <v>0</v>
      </c>
      <c r="AN19" s="487"/>
      <c r="AO19" s="283"/>
      <c r="AP19" s="272"/>
      <c r="AR19" s="354" t="s">
        <v>210</v>
      </c>
      <c r="AS19" s="213">
        <f>AM19+SUM(DepnSchedule!BL69:BW69)</f>
        <v>0</v>
      </c>
      <c r="AT19" s="487"/>
      <c r="AU19" s="283"/>
      <c r="AV19" s="272"/>
    </row>
    <row r="20" spans="1:48" s="94" customFormat="1" ht="14.1" customHeight="1">
      <c r="A20" s="95"/>
      <c r="B20" s="503" t="s">
        <v>219</v>
      </c>
      <c r="C20" s="808">
        <f>SUM(DepnSchedule!P70:R70)</f>
        <v>0</v>
      </c>
      <c r="D20" s="487"/>
      <c r="E20" s="283"/>
      <c r="F20" s="272"/>
      <c r="H20" s="354" t="s">
        <v>219</v>
      </c>
      <c r="I20" s="808">
        <f>C20+SUM(DepnSchedule!S70:U70)</f>
        <v>0</v>
      </c>
      <c r="J20" s="505"/>
      <c r="K20" s="658"/>
      <c r="L20" s="251"/>
      <c r="M20" s="256"/>
      <c r="N20" s="503" t="s">
        <v>219</v>
      </c>
      <c r="O20" s="808">
        <f>I20+SUM(DepnSchedule!V70:X70)</f>
        <v>0</v>
      </c>
      <c r="P20" s="487"/>
      <c r="Q20" s="283"/>
      <c r="R20" s="272"/>
      <c r="T20" s="354" t="s">
        <v>219</v>
      </c>
      <c r="U20" s="213">
        <f>O20+SUM(DepnSchedule!Y70:AA70)</f>
        <v>0</v>
      </c>
      <c r="V20" s="487"/>
      <c r="W20" s="283"/>
      <c r="X20" s="272"/>
      <c r="Z20" s="354" t="s">
        <v>219</v>
      </c>
      <c r="AA20" s="213">
        <f>U20+SUM(DepnSchedule!AB70:AM70)</f>
        <v>0</v>
      </c>
      <c r="AB20" s="487"/>
      <c r="AC20" s="283"/>
      <c r="AD20" s="272"/>
      <c r="AF20" s="354" t="s">
        <v>219</v>
      </c>
      <c r="AG20" s="213">
        <f>AA20+SUM(DepnSchedule!AN70:AY70)</f>
        <v>0</v>
      </c>
      <c r="AH20" s="487"/>
      <c r="AI20" s="283"/>
      <c r="AJ20" s="272"/>
      <c r="AL20" s="354" t="s">
        <v>219</v>
      </c>
      <c r="AM20" s="213">
        <f>AG20+SUM(DepnSchedule!AZ70:BK70)</f>
        <v>0</v>
      </c>
      <c r="AN20" s="487"/>
      <c r="AO20" s="283"/>
      <c r="AP20" s="272"/>
      <c r="AR20" s="354" t="s">
        <v>219</v>
      </c>
      <c r="AS20" s="213">
        <f>AM20+SUM(DepnSchedule!BL70:BW70)</f>
        <v>0</v>
      </c>
      <c r="AT20" s="487"/>
      <c r="AU20" s="283"/>
      <c r="AV20" s="272"/>
    </row>
    <row r="21" spans="1:48" s="94" customFormat="1" ht="14.1" customHeight="1">
      <c r="A21" s="95"/>
      <c r="B21" s="488" t="s">
        <v>170</v>
      </c>
      <c r="C21" s="213">
        <f>SUM(IncSt!C22:E22)</f>
        <v>0</v>
      </c>
      <c r="D21" s="487"/>
      <c r="E21" s="283"/>
      <c r="F21" s="272"/>
      <c r="H21" s="488" t="s">
        <v>170</v>
      </c>
      <c r="I21" s="808">
        <f>SUM(IncSt!C22:H22)</f>
        <v>0</v>
      </c>
      <c r="J21" s="505"/>
      <c r="K21" s="658"/>
      <c r="L21" s="251"/>
      <c r="M21" s="256"/>
      <c r="N21" s="809" t="s">
        <v>170</v>
      </c>
      <c r="O21" s="808">
        <f>SUM(IncSt!C22:K22)</f>
        <v>0</v>
      </c>
      <c r="P21" s="487"/>
      <c r="Q21" s="283"/>
      <c r="R21" s="272"/>
      <c r="T21" s="488" t="s">
        <v>170</v>
      </c>
      <c r="U21" s="213">
        <f>SUM(IncSt!C22:N22)</f>
        <v>0</v>
      </c>
      <c r="V21" s="487"/>
      <c r="W21" s="283"/>
      <c r="X21" s="272"/>
      <c r="Z21" s="488" t="s">
        <v>170</v>
      </c>
      <c r="AA21" s="213">
        <f>U21+IncSt!AC22</f>
        <v>0</v>
      </c>
      <c r="AB21" s="487"/>
      <c r="AC21" s="283"/>
      <c r="AD21" s="272"/>
      <c r="AF21" s="488" t="s">
        <v>170</v>
      </c>
      <c r="AG21" s="213">
        <f>AA21+IncSt!AI22</f>
        <v>0</v>
      </c>
      <c r="AH21" s="487"/>
      <c r="AI21" s="283"/>
      <c r="AJ21" s="272"/>
      <c r="AL21" s="488" t="s">
        <v>170</v>
      </c>
      <c r="AM21" s="213">
        <f>AG21+IncSt!AO22</f>
        <v>0</v>
      </c>
      <c r="AN21" s="487"/>
      <c r="AO21" s="283"/>
      <c r="AP21" s="272"/>
      <c r="AR21" s="488" t="s">
        <v>170</v>
      </c>
      <c r="AS21" s="213">
        <f>AM21+IncSt!AQ22</f>
        <v>0</v>
      </c>
      <c r="AT21" s="487"/>
      <c r="AU21" s="283"/>
      <c r="AV21" s="272"/>
    </row>
    <row r="22" spans="1:48" s="94" customFormat="1" ht="14.1" customHeight="1">
      <c r="A22" s="95"/>
      <c r="B22" s="481" t="s">
        <v>128</v>
      </c>
      <c r="C22" s="482"/>
      <c r="D22" s="483">
        <f>SUM(C17:C20)-C21</f>
        <v>0</v>
      </c>
      <c r="E22" s="283"/>
      <c r="F22" s="272"/>
      <c r="H22" s="481" t="s">
        <v>128</v>
      </c>
      <c r="I22" s="502"/>
      <c r="J22" s="507">
        <f>SUM(I17:I20)-I21</f>
        <v>0</v>
      </c>
      <c r="K22" s="658"/>
      <c r="L22" s="251"/>
      <c r="M22" s="256"/>
      <c r="N22" s="506" t="s">
        <v>128</v>
      </c>
      <c r="O22" s="502"/>
      <c r="P22" s="483">
        <f>SUM(O17:O20)-O21</f>
        <v>0</v>
      </c>
      <c r="Q22" s="283"/>
      <c r="R22" s="272"/>
      <c r="T22" s="481" t="s">
        <v>128</v>
      </c>
      <c r="U22" s="482"/>
      <c r="V22" s="483">
        <f>SUM(U17:U20)-U21</f>
        <v>0</v>
      </c>
      <c r="W22" s="283"/>
      <c r="X22" s="272"/>
      <c r="Z22" s="481" t="s">
        <v>128</v>
      </c>
      <c r="AA22" s="482"/>
      <c r="AB22" s="483">
        <f>SUM(AA17:AA20)-AA21</f>
        <v>0</v>
      </c>
      <c r="AC22" s="283"/>
      <c r="AD22" s="272"/>
      <c r="AF22" s="481" t="s">
        <v>128</v>
      </c>
      <c r="AG22" s="482"/>
      <c r="AH22" s="483">
        <f>SUM(AG17:AG20)-AG21</f>
        <v>0</v>
      </c>
      <c r="AI22" s="283"/>
      <c r="AJ22" s="272"/>
      <c r="AL22" s="481" t="s">
        <v>128</v>
      </c>
      <c r="AM22" s="482"/>
      <c r="AN22" s="483">
        <f>SUM(AM17:AM20)-AM21</f>
        <v>0</v>
      </c>
      <c r="AO22" s="283"/>
      <c r="AP22" s="272"/>
      <c r="AR22" s="481" t="s">
        <v>128</v>
      </c>
      <c r="AS22" s="482"/>
      <c r="AT22" s="483">
        <f>SUM(AS17:AS20)-AS21</f>
        <v>0</v>
      </c>
      <c r="AU22" s="283"/>
      <c r="AV22" s="272"/>
    </row>
    <row r="23" spans="1:48" s="94" customFormat="1" ht="14.1" customHeight="1">
      <c r="A23" s="95"/>
      <c r="B23" s="489" t="s">
        <v>129</v>
      </c>
      <c r="C23" s="479"/>
      <c r="D23" s="214">
        <v>0</v>
      </c>
      <c r="E23" s="283"/>
      <c r="F23" s="272"/>
      <c r="H23" s="489" t="s">
        <v>129</v>
      </c>
      <c r="I23" s="810"/>
      <c r="J23" s="811">
        <v>0</v>
      </c>
      <c r="K23" s="658"/>
      <c r="L23" s="251"/>
      <c r="M23" s="256"/>
      <c r="N23" s="501" t="s">
        <v>129</v>
      </c>
      <c r="O23" s="810"/>
      <c r="P23" s="214">
        <v>0</v>
      </c>
      <c r="Q23" s="283"/>
      <c r="R23" s="272"/>
      <c r="T23" s="489" t="s">
        <v>129</v>
      </c>
      <c r="U23" s="479"/>
      <c r="V23" s="214">
        <v>0</v>
      </c>
      <c r="W23" s="283"/>
      <c r="X23" s="272"/>
      <c r="Z23" s="489" t="s">
        <v>129</v>
      </c>
      <c r="AA23" s="479"/>
      <c r="AB23" s="214">
        <v>0</v>
      </c>
      <c r="AC23" s="283"/>
      <c r="AD23" s="272"/>
      <c r="AF23" s="489" t="s">
        <v>129</v>
      </c>
      <c r="AG23" s="479"/>
      <c r="AH23" s="214">
        <v>0</v>
      </c>
      <c r="AI23" s="283"/>
      <c r="AJ23" s="272"/>
      <c r="AL23" s="489" t="s">
        <v>129</v>
      </c>
      <c r="AM23" s="479"/>
      <c r="AN23" s="214">
        <v>0</v>
      </c>
      <c r="AO23" s="283"/>
      <c r="AP23" s="272"/>
      <c r="AR23" s="489" t="s">
        <v>129</v>
      </c>
      <c r="AS23" s="479"/>
      <c r="AT23" s="214">
        <v>0</v>
      </c>
      <c r="AU23" s="283"/>
      <c r="AV23" s="272"/>
    </row>
    <row r="24" spans="1:48" s="94" customFormat="1" ht="14.1" customHeight="1" thickBot="1">
      <c r="A24" s="95"/>
      <c r="B24" s="489" t="s">
        <v>130</v>
      </c>
      <c r="C24" s="482"/>
      <c r="D24" s="482"/>
      <c r="E24" s="490">
        <f>SUM(D23,D22,D14)</f>
        <v>-2908.375</v>
      </c>
      <c r="F24" s="272"/>
      <c r="H24" s="489" t="s">
        <v>130</v>
      </c>
      <c r="I24" s="482"/>
      <c r="J24" s="482"/>
      <c r="K24" s="490">
        <f>SUM(J23,J22,J14)</f>
        <v>-10198.375</v>
      </c>
      <c r="L24" s="272"/>
      <c r="N24" s="489" t="s">
        <v>130</v>
      </c>
      <c r="O24" s="482"/>
      <c r="P24" s="482"/>
      <c r="Q24" s="490">
        <f>SUM(P23,P22,P14)</f>
        <v>-17488.375</v>
      </c>
      <c r="R24" s="272"/>
      <c r="T24" s="489" t="s">
        <v>130</v>
      </c>
      <c r="U24" s="482"/>
      <c r="V24" s="482"/>
      <c r="W24" s="490">
        <f>SUM(V23,V22,V14)</f>
        <v>-24778.375</v>
      </c>
      <c r="X24" s="272"/>
      <c r="Z24" s="489" t="s">
        <v>130</v>
      </c>
      <c r="AA24" s="482"/>
      <c r="AB24" s="482"/>
      <c r="AC24" s="490">
        <f>SUM(AB23,AB22,AB14)</f>
        <v>-63298.375</v>
      </c>
      <c r="AD24" s="272"/>
      <c r="AF24" s="489" t="s">
        <v>130</v>
      </c>
      <c r="AG24" s="482"/>
      <c r="AH24" s="482"/>
      <c r="AI24" s="490">
        <f>SUM(AH23,AH22,AH14)</f>
        <v>-107058.375</v>
      </c>
      <c r="AJ24" s="272"/>
      <c r="AL24" s="489" t="s">
        <v>130</v>
      </c>
      <c r="AM24" s="482"/>
      <c r="AN24" s="482"/>
      <c r="AO24" s="490">
        <f>SUM(AN23,AN22,AN14)</f>
        <v>-157018.375</v>
      </c>
      <c r="AP24" s="272"/>
      <c r="AR24" s="489" t="s">
        <v>130</v>
      </c>
      <c r="AS24" s="482"/>
      <c r="AT24" s="482"/>
      <c r="AU24" s="490">
        <f>SUM(AT23,AT22,AT14)</f>
        <v>-206978.375</v>
      </c>
      <c r="AV24" s="272"/>
    </row>
    <row r="25" spans="1:48" s="94" customFormat="1" ht="14.1" customHeight="1" thickTop="1">
      <c r="A25" s="95"/>
      <c r="B25" s="354"/>
      <c r="C25" s="477"/>
      <c r="D25" s="283"/>
      <c r="E25" s="283"/>
      <c r="F25" s="272"/>
      <c r="H25" s="354"/>
      <c r="I25" s="477"/>
      <c r="J25" s="283"/>
      <c r="K25" s="283"/>
      <c r="L25" s="272"/>
      <c r="N25" s="354"/>
      <c r="O25" s="477"/>
      <c r="P25" s="283"/>
      <c r="Q25" s="283"/>
      <c r="R25" s="272"/>
      <c r="T25" s="354"/>
      <c r="U25" s="477"/>
      <c r="V25" s="283"/>
      <c r="W25" s="283"/>
      <c r="X25" s="272"/>
      <c r="Z25" s="354"/>
      <c r="AA25" s="477"/>
      <c r="AB25" s="283"/>
      <c r="AC25" s="283"/>
      <c r="AD25" s="272"/>
      <c r="AF25" s="354"/>
      <c r="AG25" s="477"/>
      <c r="AH25" s="283"/>
      <c r="AI25" s="283"/>
      <c r="AJ25" s="272"/>
      <c r="AL25" s="354"/>
      <c r="AM25" s="477"/>
      <c r="AN25" s="283"/>
      <c r="AO25" s="283"/>
      <c r="AP25" s="272"/>
      <c r="AR25" s="354"/>
      <c r="AS25" s="477"/>
      <c r="AT25" s="283"/>
      <c r="AU25" s="283"/>
      <c r="AV25" s="272"/>
    </row>
    <row r="26" spans="1:48" s="494" customFormat="1" ht="14.1" customHeight="1">
      <c r="A26" s="491"/>
      <c r="B26" s="501" t="s">
        <v>131</v>
      </c>
      <c r="C26" s="502"/>
      <c r="D26" s="492"/>
      <c r="E26" s="492"/>
      <c r="F26" s="493"/>
      <c r="H26" s="489" t="s">
        <v>131</v>
      </c>
      <c r="I26" s="482"/>
      <c r="J26" s="492"/>
      <c r="K26" s="492"/>
      <c r="L26" s="493"/>
      <c r="N26" s="501" t="s">
        <v>131</v>
      </c>
      <c r="O26" s="502"/>
      <c r="P26" s="492"/>
      <c r="Q26" s="492"/>
      <c r="R26" s="493"/>
      <c r="T26" s="489" t="s">
        <v>131</v>
      </c>
      <c r="U26" s="482"/>
      <c r="V26" s="492"/>
      <c r="W26" s="492"/>
      <c r="X26" s="493"/>
      <c r="Z26" s="489" t="s">
        <v>131</v>
      </c>
      <c r="AA26" s="482"/>
      <c r="AB26" s="492"/>
      <c r="AC26" s="492"/>
      <c r="AD26" s="493"/>
      <c r="AF26" s="489" t="s">
        <v>131</v>
      </c>
      <c r="AG26" s="482"/>
      <c r="AH26" s="492"/>
      <c r="AI26" s="492"/>
      <c r="AJ26" s="493"/>
      <c r="AL26" s="489" t="s">
        <v>131</v>
      </c>
      <c r="AM26" s="482"/>
      <c r="AN26" s="492"/>
      <c r="AO26" s="492"/>
      <c r="AP26" s="493"/>
      <c r="AR26" s="489" t="s">
        <v>131</v>
      </c>
      <c r="AS26" s="482"/>
      <c r="AT26" s="492"/>
      <c r="AU26" s="492"/>
      <c r="AV26" s="493"/>
    </row>
    <row r="27" spans="1:48" s="94" customFormat="1" ht="14.1" customHeight="1">
      <c r="A27" s="95"/>
      <c r="B27" s="945" t="s">
        <v>132</v>
      </c>
      <c r="C27" s="813"/>
      <c r="D27" s="283"/>
      <c r="E27" s="283"/>
      <c r="F27" s="272"/>
      <c r="H27" s="91" t="s">
        <v>132</v>
      </c>
      <c r="I27" s="813"/>
      <c r="J27" s="283"/>
      <c r="K27" s="283"/>
      <c r="L27" s="272"/>
      <c r="N27" s="945" t="s">
        <v>132</v>
      </c>
      <c r="O27" s="813"/>
      <c r="P27" s="283"/>
      <c r="Q27" s="283"/>
      <c r="R27" s="272"/>
      <c r="T27" s="91" t="s">
        <v>132</v>
      </c>
      <c r="U27" s="485"/>
      <c r="V27" s="283"/>
      <c r="W27" s="283"/>
      <c r="X27" s="272"/>
      <c r="Z27" s="91" t="s">
        <v>132</v>
      </c>
      <c r="AA27" s="485"/>
      <c r="AB27" s="283"/>
      <c r="AC27" s="283"/>
      <c r="AD27" s="272"/>
      <c r="AF27" s="91" t="s">
        <v>132</v>
      </c>
      <c r="AG27" s="485"/>
      <c r="AH27" s="283"/>
      <c r="AI27" s="283"/>
      <c r="AJ27" s="272"/>
      <c r="AL27" s="91" t="s">
        <v>132</v>
      </c>
      <c r="AM27" s="485"/>
      <c r="AN27" s="283"/>
      <c r="AO27" s="283"/>
      <c r="AP27" s="272"/>
      <c r="AR27" s="91" t="s">
        <v>132</v>
      </c>
      <c r="AS27" s="485"/>
      <c r="AT27" s="283"/>
      <c r="AU27" s="283"/>
      <c r="AV27" s="272"/>
    </row>
    <row r="28" spans="1:48" s="94" customFormat="1" ht="14.1" customHeight="1">
      <c r="A28" s="95"/>
      <c r="B28" s="503" t="s">
        <v>133</v>
      </c>
      <c r="C28" s="504">
        <f>LoanInvestSchedules!N130</f>
        <v>0</v>
      </c>
      <c r="D28" s="487"/>
      <c r="E28" s="283"/>
      <c r="F28" s="272"/>
      <c r="H28" s="354" t="s">
        <v>133</v>
      </c>
      <c r="I28" s="504">
        <f>LoanInvestSchedules!Q130</f>
        <v>0</v>
      </c>
      <c r="J28" s="487"/>
      <c r="K28" s="283"/>
      <c r="L28" s="272"/>
      <c r="N28" s="503" t="s">
        <v>133</v>
      </c>
      <c r="O28" s="504">
        <f>LoanInvestSchedules!T130</f>
        <v>0</v>
      </c>
      <c r="P28" s="487"/>
      <c r="Q28" s="283"/>
      <c r="R28" s="272"/>
      <c r="T28" s="354" t="s">
        <v>133</v>
      </c>
      <c r="U28" s="486">
        <f>LoanInvestSchedules!W130</f>
        <v>0</v>
      </c>
      <c r="V28" s="487"/>
      <c r="W28" s="283"/>
      <c r="X28" s="272"/>
      <c r="Z28" s="354" t="s">
        <v>133</v>
      </c>
      <c r="AA28" s="486">
        <f>LoanInvestSchedules!Z130</f>
        <v>0</v>
      </c>
      <c r="AB28" s="487"/>
      <c r="AC28" s="283"/>
      <c r="AD28" s="272"/>
      <c r="AF28" s="354" t="s">
        <v>133</v>
      </c>
      <c r="AG28" s="486">
        <f>LoanInvestSchedules!AC130</f>
        <v>0</v>
      </c>
      <c r="AH28" s="487"/>
      <c r="AI28" s="283"/>
      <c r="AJ28" s="272"/>
      <c r="AL28" s="354" t="s">
        <v>133</v>
      </c>
      <c r="AM28" s="486">
        <f>LoanInvestSchedules!AF130</f>
        <v>0</v>
      </c>
      <c r="AN28" s="487"/>
      <c r="AO28" s="283"/>
      <c r="AP28" s="272"/>
      <c r="AR28" s="354" t="s">
        <v>133</v>
      </c>
      <c r="AS28" s="486">
        <f>LoanInvestSchedules!AI130</f>
        <v>0</v>
      </c>
      <c r="AT28" s="487"/>
      <c r="AU28" s="283"/>
      <c r="AV28" s="272"/>
    </row>
    <row r="29" spans="1:48" s="94" customFormat="1" ht="14.1" customHeight="1">
      <c r="A29" s="95"/>
      <c r="B29" s="503" t="s">
        <v>279</v>
      </c>
      <c r="C29" s="808">
        <f>(SUM(IncSt!C35:E35))-(SUM(CshFlw!C24:E24))</f>
        <v>0</v>
      </c>
      <c r="D29" s="487"/>
      <c r="E29" s="283"/>
      <c r="F29" s="272"/>
      <c r="H29" s="354" t="s">
        <v>279</v>
      </c>
      <c r="I29" s="808">
        <f>(SUM(IncSt!C35:H35))-(SUM(CshFlw!C24:H24))</f>
        <v>0</v>
      </c>
      <c r="J29" s="487"/>
      <c r="K29" s="283"/>
      <c r="L29" s="272"/>
      <c r="N29" s="503" t="s">
        <v>279</v>
      </c>
      <c r="O29" s="808">
        <f>(SUM(IncSt!C35:K35))-(SUM(CshFlw!C24:K24))</f>
        <v>0</v>
      </c>
      <c r="P29" s="487"/>
      <c r="Q29" s="283"/>
      <c r="R29" s="272"/>
      <c r="T29" s="354" t="s">
        <v>279</v>
      </c>
      <c r="U29" s="213">
        <f>(SUM(IncSt!O35))-(SUM(CshFlw!O24))</f>
        <v>0</v>
      </c>
      <c r="V29" s="487"/>
      <c r="W29" s="283"/>
      <c r="X29" s="272"/>
      <c r="Z29" s="354" t="s">
        <v>279</v>
      </c>
      <c r="AA29" s="213">
        <f>U29+IncSt!AC35-CshFlw!AC24</f>
        <v>0</v>
      </c>
      <c r="AB29" s="487"/>
      <c r="AC29" s="283"/>
      <c r="AD29" s="272"/>
      <c r="AF29" s="354" t="s">
        <v>279</v>
      </c>
      <c r="AG29" s="213">
        <f>AA29+IncSt!AI35-CshFlw!AI24</f>
        <v>0</v>
      </c>
      <c r="AH29" s="487"/>
      <c r="AI29" s="283"/>
      <c r="AJ29" s="272"/>
      <c r="AL29" s="354" t="s">
        <v>279</v>
      </c>
      <c r="AM29" s="213">
        <f>AG29+IncSt!AO35-CshFlw!AO24</f>
        <v>0</v>
      </c>
      <c r="AN29" s="487"/>
      <c r="AO29" s="283"/>
      <c r="AP29" s="272"/>
      <c r="AR29" s="354" t="s">
        <v>279</v>
      </c>
      <c r="AS29" s="213">
        <f>AM29+IncSt!AQ35-CshFlw!AQ24</f>
        <v>0</v>
      </c>
      <c r="AT29" s="487"/>
      <c r="AU29" s="283"/>
      <c r="AV29" s="272"/>
    </row>
    <row r="30" spans="1:48" s="94" customFormat="1" ht="14.1" customHeight="1">
      <c r="A30" s="95"/>
      <c r="B30" s="503" t="s">
        <v>206</v>
      </c>
      <c r="C30" s="946">
        <v>0</v>
      </c>
      <c r="D30" s="487"/>
      <c r="E30" s="283"/>
      <c r="F30" s="272"/>
      <c r="H30" s="354" t="s">
        <v>206</v>
      </c>
      <c r="I30" s="946">
        <v>0</v>
      </c>
      <c r="J30" s="487"/>
      <c r="K30" s="283"/>
      <c r="L30" s="272"/>
      <c r="N30" s="503" t="s">
        <v>206</v>
      </c>
      <c r="O30" s="946">
        <v>0</v>
      </c>
      <c r="P30" s="487"/>
      <c r="Q30" s="283"/>
      <c r="R30" s="272"/>
      <c r="T30" s="354" t="s">
        <v>206</v>
      </c>
      <c r="U30" s="211">
        <v>0</v>
      </c>
      <c r="V30" s="487"/>
      <c r="W30" s="283"/>
      <c r="X30" s="272"/>
      <c r="Z30" s="354" t="s">
        <v>206</v>
      </c>
      <c r="AA30" s="211">
        <v>0</v>
      </c>
      <c r="AB30" s="487"/>
      <c r="AC30" s="283"/>
      <c r="AD30" s="272"/>
      <c r="AF30" s="354" t="s">
        <v>206</v>
      </c>
      <c r="AG30" s="211">
        <v>0</v>
      </c>
      <c r="AH30" s="487"/>
      <c r="AI30" s="283"/>
      <c r="AJ30" s="272"/>
      <c r="AL30" s="354" t="s">
        <v>206</v>
      </c>
      <c r="AM30" s="211">
        <v>0</v>
      </c>
      <c r="AN30" s="487"/>
      <c r="AO30" s="283"/>
      <c r="AP30" s="272"/>
      <c r="AR30" s="354" t="s">
        <v>206</v>
      </c>
      <c r="AS30" s="211">
        <v>0</v>
      </c>
      <c r="AT30" s="487"/>
      <c r="AU30" s="283"/>
      <c r="AV30" s="272"/>
    </row>
    <row r="31" spans="1:48" s="94" customFormat="1" ht="14.1" customHeight="1">
      <c r="A31" s="95"/>
      <c r="B31" s="947" t="s">
        <v>134</v>
      </c>
      <c r="C31" s="948"/>
      <c r="D31" s="483">
        <f>SUM(C28:C30)</f>
        <v>0</v>
      </c>
      <c r="E31" s="283"/>
      <c r="F31" s="272"/>
      <c r="H31" s="495" t="s">
        <v>134</v>
      </c>
      <c r="I31" s="948"/>
      <c r="J31" s="483">
        <f>SUM(I28:I30)</f>
        <v>0</v>
      </c>
      <c r="K31" s="283"/>
      <c r="L31" s="272"/>
      <c r="N31" s="947" t="s">
        <v>134</v>
      </c>
      <c r="O31" s="813"/>
      <c r="P31" s="483">
        <f>SUM(O28:O30)</f>
        <v>0</v>
      </c>
      <c r="Q31" s="283"/>
      <c r="R31" s="272"/>
      <c r="T31" s="495" t="s">
        <v>134</v>
      </c>
      <c r="U31" s="485"/>
      <c r="V31" s="483">
        <f>SUM(U28:U30)</f>
        <v>0</v>
      </c>
      <c r="W31" s="283"/>
      <c r="X31" s="272"/>
      <c r="Z31" s="495" t="s">
        <v>134</v>
      </c>
      <c r="AA31" s="485"/>
      <c r="AB31" s="483">
        <f>SUM(AA28:AA30)</f>
        <v>0</v>
      </c>
      <c r="AC31" s="283"/>
      <c r="AD31" s="272"/>
      <c r="AF31" s="495" t="s">
        <v>134</v>
      </c>
      <c r="AG31" s="485"/>
      <c r="AH31" s="483">
        <f>SUM(AG28:AG30)</f>
        <v>0</v>
      </c>
      <c r="AI31" s="283"/>
      <c r="AJ31" s="272"/>
      <c r="AL31" s="495" t="s">
        <v>134</v>
      </c>
      <c r="AM31" s="496"/>
      <c r="AN31" s="483">
        <f>SUM(AM28:AM30)</f>
        <v>0</v>
      </c>
      <c r="AO31" s="283"/>
      <c r="AP31" s="272"/>
      <c r="AR31" s="495" t="s">
        <v>134</v>
      </c>
      <c r="AS31" s="485"/>
      <c r="AT31" s="483">
        <f>SUM(AS28:AS30)</f>
        <v>0</v>
      </c>
      <c r="AU31" s="283"/>
      <c r="AV31" s="272"/>
    </row>
    <row r="32" spans="1:48" ht="14.1" customHeight="1">
      <c r="B32" s="949"/>
      <c r="C32" s="950"/>
      <c r="D32" s="477"/>
      <c r="E32" s="283"/>
      <c r="F32" s="272"/>
      <c r="G32" s="94"/>
      <c r="H32" s="497"/>
      <c r="I32" s="950"/>
      <c r="J32" s="477"/>
      <c r="K32" s="283"/>
      <c r="L32" s="272"/>
      <c r="M32" s="94"/>
      <c r="N32" s="949"/>
      <c r="O32" s="950"/>
      <c r="P32" s="477"/>
      <c r="Q32" s="283"/>
      <c r="R32" s="272"/>
      <c r="S32" s="94"/>
      <c r="T32" s="497"/>
      <c r="U32" s="477"/>
      <c r="V32" s="477"/>
      <c r="W32" s="283"/>
      <c r="X32" s="272"/>
      <c r="Y32" s="94"/>
      <c r="Z32" s="497"/>
      <c r="AA32" s="477"/>
      <c r="AB32" s="477"/>
      <c r="AC32" s="283"/>
      <c r="AD32" s="272"/>
      <c r="AE32" s="94"/>
      <c r="AF32" s="497"/>
      <c r="AG32" s="477"/>
      <c r="AH32" s="477"/>
      <c r="AI32" s="283"/>
      <c r="AJ32" s="272"/>
      <c r="AK32" s="94"/>
      <c r="AL32" s="497"/>
      <c r="AM32" s="477"/>
      <c r="AN32" s="477"/>
      <c r="AO32" s="283"/>
      <c r="AP32" s="272"/>
      <c r="AQ32" s="94"/>
      <c r="AR32" s="497"/>
      <c r="AS32" s="477"/>
      <c r="AT32" s="477"/>
      <c r="AU32" s="283"/>
      <c r="AV32" s="573"/>
    </row>
    <row r="33" spans="2:48" ht="14.1" customHeight="1">
      <c r="B33" s="951" t="s">
        <v>135</v>
      </c>
      <c r="C33" s="952"/>
      <c r="D33" s="499"/>
      <c r="E33" s="283"/>
      <c r="F33" s="272"/>
      <c r="G33" s="94"/>
      <c r="H33" s="498" t="s">
        <v>135</v>
      </c>
      <c r="I33" s="952"/>
      <c r="J33" s="499"/>
      <c r="K33" s="283"/>
      <c r="L33" s="272"/>
      <c r="M33" s="94"/>
      <c r="N33" s="951" t="s">
        <v>135</v>
      </c>
      <c r="O33" s="952"/>
      <c r="P33" s="499"/>
      <c r="Q33" s="283"/>
      <c r="R33" s="272"/>
      <c r="S33" s="94"/>
      <c r="T33" s="498" t="s">
        <v>135</v>
      </c>
      <c r="U33" s="499"/>
      <c r="V33" s="499"/>
      <c r="W33" s="283"/>
      <c r="X33" s="272"/>
      <c r="Y33" s="94"/>
      <c r="Z33" s="498" t="s">
        <v>135</v>
      </c>
      <c r="AA33" s="499"/>
      <c r="AB33" s="499"/>
      <c r="AC33" s="283"/>
      <c r="AD33" s="272"/>
      <c r="AE33" s="94"/>
      <c r="AF33" s="498" t="s">
        <v>135</v>
      </c>
      <c r="AG33" s="499"/>
      <c r="AH33" s="499"/>
      <c r="AI33" s="283"/>
      <c r="AJ33" s="272"/>
      <c r="AK33" s="94"/>
      <c r="AL33" s="498" t="s">
        <v>135</v>
      </c>
      <c r="AM33" s="499"/>
      <c r="AN33" s="499"/>
      <c r="AO33" s="283"/>
      <c r="AP33" s="272"/>
      <c r="AQ33" s="94"/>
      <c r="AR33" s="498" t="s">
        <v>135</v>
      </c>
      <c r="AS33" s="499"/>
      <c r="AT33" s="499"/>
      <c r="AU33" s="283"/>
      <c r="AV33" s="573"/>
    </row>
    <row r="34" spans="2:48" ht="14.1" customHeight="1">
      <c r="B34" s="503" t="s">
        <v>136</v>
      </c>
      <c r="C34" s="504">
        <f>LoanInvestSchedules!O130</f>
        <v>0</v>
      </c>
      <c r="D34" s="487"/>
      <c r="E34" s="283"/>
      <c r="F34" s="272"/>
      <c r="G34" s="94"/>
      <c r="H34" s="354" t="s">
        <v>136</v>
      </c>
      <c r="I34" s="504">
        <f>LoanInvestSchedules!R130</f>
        <v>0</v>
      </c>
      <c r="J34" s="487"/>
      <c r="K34" s="283"/>
      <c r="L34" s="272"/>
      <c r="M34" s="94"/>
      <c r="N34" s="503" t="s">
        <v>136</v>
      </c>
      <c r="O34" s="504">
        <f>LoanInvestSchedules!U130</f>
        <v>0</v>
      </c>
      <c r="P34" s="487"/>
      <c r="Q34" s="283"/>
      <c r="R34" s="272"/>
      <c r="S34" s="94"/>
      <c r="T34" s="354" t="s">
        <v>136</v>
      </c>
      <c r="U34" s="486">
        <f>LoanInvestSchedules!X130</f>
        <v>0</v>
      </c>
      <c r="V34" s="487"/>
      <c r="W34" s="283"/>
      <c r="X34" s="272"/>
      <c r="Y34" s="94"/>
      <c r="Z34" s="354" t="s">
        <v>136</v>
      </c>
      <c r="AA34" s="486">
        <f>LoanInvestSchedules!AA130</f>
        <v>0</v>
      </c>
      <c r="AB34" s="487"/>
      <c r="AC34" s="283"/>
      <c r="AD34" s="272"/>
      <c r="AE34" s="94"/>
      <c r="AF34" s="354" t="s">
        <v>136</v>
      </c>
      <c r="AG34" s="486">
        <f>LoanInvestSchedules!AD130</f>
        <v>0</v>
      </c>
      <c r="AH34" s="487"/>
      <c r="AI34" s="283"/>
      <c r="AJ34" s="272"/>
      <c r="AK34" s="94"/>
      <c r="AL34" s="354" t="s">
        <v>136</v>
      </c>
      <c r="AM34" s="486">
        <f>LoanInvestSchedules!AG130</f>
        <v>0</v>
      </c>
      <c r="AN34" s="487"/>
      <c r="AO34" s="283"/>
      <c r="AP34" s="272"/>
      <c r="AQ34" s="94"/>
      <c r="AR34" s="354" t="s">
        <v>136</v>
      </c>
      <c r="AS34" s="486">
        <f>LoanInvestSchedules!AJ130</f>
        <v>0</v>
      </c>
      <c r="AT34" s="487"/>
      <c r="AU34" s="283"/>
      <c r="AV34" s="573"/>
    </row>
    <row r="35" spans="2:48" ht="14.1" customHeight="1">
      <c r="B35" s="503" t="s">
        <v>207</v>
      </c>
      <c r="C35" s="953">
        <v>0</v>
      </c>
      <c r="D35" s="487"/>
      <c r="E35" s="283"/>
      <c r="F35" s="272"/>
      <c r="G35" s="94"/>
      <c r="H35" s="354" t="s">
        <v>207</v>
      </c>
      <c r="I35" s="953">
        <v>0</v>
      </c>
      <c r="J35" s="487"/>
      <c r="K35" s="283"/>
      <c r="L35" s="272"/>
      <c r="M35" s="94"/>
      <c r="N35" s="354" t="s">
        <v>207</v>
      </c>
      <c r="O35" s="212">
        <v>0</v>
      </c>
      <c r="P35" s="487"/>
      <c r="Q35" s="283"/>
      <c r="R35" s="272"/>
      <c r="S35" s="94"/>
      <c r="T35" s="354" t="s">
        <v>207</v>
      </c>
      <c r="U35" s="212">
        <v>0</v>
      </c>
      <c r="V35" s="487"/>
      <c r="W35" s="283"/>
      <c r="X35" s="272"/>
      <c r="Y35" s="94"/>
      <c r="Z35" s="354" t="s">
        <v>207</v>
      </c>
      <c r="AA35" s="212">
        <v>0</v>
      </c>
      <c r="AB35" s="487"/>
      <c r="AC35" s="283"/>
      <c r="AD35" s="272"/>
      <c r="AE35" s="94"/>
      <c r="AF35" s="354" t="s">
        <v>207</v>
      </c>
      <c r="AG35" s="212">
        <v>0</v>
      </c>
      <c r="AH35" s="487"/>
      <c r="AI35" s="283"/>
      <c r="AJ35" s="272"/>
      <c r="AK35" s="94"/>
      <c r="AL35" s="354" t="s">
        <v>207</v>
      </c>
      <c r="AM35" s="212">
        <v>0</v>
      </c>
      <c r="AN35" s="487"/>
      <c r="AO35" s="283"/>
      <c r="AP35" s="272"/>
      <c r="AQ35" s="94"/>
      <c r="AR35" s="354" t="s">
        <v>207</v>
      </c>
      <c r="AS35" s="212">
        <v>0</v>
      </c>
      <c r="AT35" s="487"/>
      <c r="AU35" s="283"/>
      <c r="AV35" s="573"/>
    </row>
    <row r="36" spans="2:48" ht="14.1" customHeight="1">
      <c r="B36" s="481" t="s">
        <v>137</v>
      </c>
      <c r="C36" s="482"/>
      <c r="D36" s="483">
        <f>C34+C35</f>
        <v>0</v>
      </c>
      <c r="E36" s="283"/>
      <c r="F36" s="272"/>
      <c r="G36" s="94"/>
      <c r="H36" s="481" t="s">
        <v>137</v>
      </c>
      <c r="I36" s="482"/>
      <c r="J36" s="483">
        <f>I34+I35</f>
        <v>0</v>
      </c>
      <c r="K36" s="283"/>
      <c r="L36" s="272"/>
      <c r="M36" s="94"/>
      <c r="N36" s="481" t="s">
        <v>137</v>
      </c>
      <c r="O36" s="482"/>
      <c r="P36" s="483">
        <f>O34+O35</f>
        <v>0</v>
      </c>
      <c r="Q36" s="283"/>
      <c r="R36" s="272"/>
      <c r="S36" s="94"/>
      <c r="T36" s="481" t="s">
        <v>137</v>
      </c>
      <c r="U36" s="482"/>
      <c r="V36" s="483">
        <f>U34+U35</f>
        <v>0</v>
      </c>
      <c r="W36" s="283"/>
      <c r="X36" s="272"/>
      <c r="Y36" s="94"/>
      <c r="Z36" s="481" t="s">
        <v>137</v>
      </c>
      <c r="AA36" s="482"/>
      <c r="AB36" s="483">
        <f>AA34+AA35</f>
        <v>0</v>
      </c>
      <c r="AC36" s="283"/>
      <c r="AD36" s="272"/>
      <c r="AE36" s="94"/>
      <c r="AF36" s="481" t="s">
        <v>137</v>
      </c>
      <c r="AG36" s="482"/>
      <c r="AH36" s="483">
        <f>AG34+AG35</f>
        <v>0</v>
      </c>
      <c r="AI36" s="283"/>
      <c r="AJ36" s="272"/>
      <c r="AK36" s="94"/>
      <c r="AL36" s="481" t="s">
        <v>137</v>
      </c>
      <c r="AM36" s="482"/>
      <c r="AN36" s="483">
        <f>AM34+AM35</f>
        <v>0</v>
      </c>
      <c r="AO36" s="283"/>
      <c r="AP36" s="272"/>
      <c r="AQ36" s="94"/>
      <c r="AR36" s="481" t="s">
        <v>137</v>
      </c>
      <c r="AS36" s="482"/>
      <c r="AT36" s="483">
        <f>AS34+AS35</f>
        <v>0</v>
      </c>
      <c r="AU36" s="283"/>
      <c r="AV36" s="573"/>
    </row>
    <row r="37" spans="2:48" ht="14.1" customHeight="1">
      <c r="B37" s="500"/>
      <c r="C37" s="477"/>
      <c r="D37" s="477"/>
      <c r="E37" s="283"/>
      <c r="F37" s="272"/>
      <c r="G37" s="94"/>
      <c r="H37" s="500"/>
      <c r="I37" s="477"/>
      <c r="J37" s="477"/>
      <c r="K37" s="283"/>
      <c r="L37" s="272"/>
      <c r="M37" s="94"/>
      <c r="N37" s="500"/>
      <c r="O37" s="477"/>
      <c r="P37" s="477"/>
      <c r="Q37" s="283"/>
      <c r="R37" s="272"/>
      <c r="S37" s="94"/>
      <c r="T37" s="500"/>
      <c r="U37" s="477"/>
      <c r="V37" s="477"/>
      <c r="W37" s="283"/>
      <c r="X37" s="272"/>
      <c r="Y37" s="94"/>
      <c r="Z37" s="500"/>
      <c r="AA37" s="477"/>
      <c r="AB37" s="477"/>
      <c r="AC37" s="283"/>
      <c r="AD37" s="272"/>
      <c r="AE37" s="94"/>
      <c r="AF37" s="500"/>
      <c r="AG37" s="477"/>
      <c r="AH37" s="477"/>
      <c r="AI37" s="283"/>
      <c r="AJ37" s="272"/>
      <c r="AK37" s="94"/>
      <c r="AL37" s="500"/>
      <c r="AM37" s="477"/>
      <c r="AN37" s="477"/>
      <c r="AO37" s="283"/>
      <c r="AP37" s="272"/>
      <c r="AQ37" s="94"/>
      <c r="AR37" s="500"/>
      <c r="AS37" s="477"/>
      <c r="AT37" s="477"/>
      <c r="AU37" s="283"/>
      <c r="AV37" s="573"/>
    </row>
    <row r="38" spans="2:48" ht="14.1" customHeight="1">
      <c r="B38" s="501" t="s">
        <v>149</v>
      </c>
      <c r="C38" s="502"/>
      <c r="D38" s="502"/>
      <c r="E38" s="283"/>
      <c r="F38" s="272"/>
      <c r="G38" s="94"/>
      <c r="H38" s="501" t="s">
        <v>149</v>
      </c>
      <c r="I38" s="502"/>
      <c r="J38" s="502"/>
      <c r="K38" s="283"/>
      <c r="L38" s="272"/>
      <c r="M38" s="94"/>
      <c r="N38" s="501" t="s">
        <v>149</v>
      </c>
      <c r="O38" s="502"/>
      <c r="P38" s="502"/>
      <c r="Q38" s="283"/>
      <c r="R38" s="272"/>
      <c r="S38" s="94"/>
      <c r="T38" s="501" t="s">
        <v>149</v>
      </c>
      <c r="U38" s="502"/>
      <c r="V38" s="502"/>
      <c r="W38" s="283"/>
      <c r="X38" s="272"/>
      <c r="Y38" s="94"/>
      <c r="Z38" s="501" t="s">
        <v>149</v>
      </c>
      <c r="AA38" s="502"/>
      <c r="AB38" s="502"/>
      <c r="AC38" s="283"/>
      <c r="AD38" s="272"/>
      <c r="AE38" s="94"/>
      <c r="AF38" s="501" t="s">
        <v>149</v>
      </c>
      <c r="AG38" s="502"/>
      <c r="AH38" s="502"/>
      <c r="AI38" s="283"/>
      <c r="AJ38" s="272"/>
      <c r="AK38" s="94"/>
      <c r="AL38" s="501" t="s">
        <v>149</v>
      </c>
      <c r="AM38" s="502"/>
      <c r="AN38" s="502"/>
      <c r="AO38" s="283"/>
      <c r="AP38" s="272"/>
      <c r="AQ38" s="94"/>
      <c r="AR38" s="501" t="s">
        <v>149</v>
      </c>
      <c r="AS38" s="502"/>
      <c r="AT38" s="502"/>
      <c r="AU38" s="283"/>
      <c r="AV38" s="573"/>
    </row>
    <row r="39" spans="2:48" ht="14.1" customHeight="1">
      <c r="B39" s="503" t="s">
        <v>249</v>
      </c>
      <c r="C39" s="504">
        <f>StartupCash+SUM(CshFlw!C13:E13)</f>
        <v>5000</v>
      </c>
      <c r="D39" s="505"/>
      <c r="E39" s="283"/>
      <c r="F39" s="272"/>
      <c r="G39" s="94"/>
      <c r="H39" s="503" t="s">
        <v>249</v>
      </c>
      <c r="I39" s="504">
        <f>C39+SUM(CshFlw!F13:H13)</f>
        <v>5000</v>
      </c>
      <c r="J39" s="505"/>
      <c r="K39" s="283"/>
      <c r="L39" s="272"/>
      <c r="M39" s="94"/>
      <c r="N39" s="503" t="s">
        <v>249</v>
      </c>
      <c r="O39" s="504">
        <f>I39+SUM(CshFlw!I13:K13)</f>
        <v>5000</v>
      </c>
      <c r="P39" s="505"/>
      <c r="Q39" s="283"/>
      <c r="R39" s="272"/>
      <c r="S39" s="94"/>
      <c r="T39" s="503" t="s">
        <v>249</v>
      </c>
      <c r="U39" s="504">
        <f>O39+SUM(CshFlw!L13:N13)</f>
        <v>5000</v>
      </c>
      <c r="V39" s="505"/>
      <c r="W39" s="283"/>
      <c r="X39" s="272"/>
      <c r="Y39" s="94"/>
      <c r="Z39" s="503" t="s">
        <v>249</v>
      </c>
      <c r="AA39" s="504">
        <f>U39+CshFlw!AC13</f>
        <v>5000</v>
      </c>
      <c r="AB39" s="505"/>
      <c r="AC39" s="283"/>
      <c r="AD39" s="272"/>
      <c r="AE39" s="94"/>
      <c r="AF39" s="503" t="s">
        <v>249</v>
      </c>
      <c r="AG39" s="504">
        <f>AA39+CshFlw!AI13</f>
        <v>5000</v>
      </c>
      <c r="AH39" s="505"/>
      <c r="AI39" s="283"/>
      <c r="AJ39" s="272"/>
      <c r="AK39" s="94"/>
      <c r="AL39" s="503" t="s">
        <v>249</v>
      </c>
      <c r="AM39" s="504">
        <f>AG39+CshFlw!AO13</f>
        <v>5000</v>
      </c>
      <c r="AN39" s="505"/>
      <c r="AO39" s="283"/>
      <c r="AP39" s="272"/>
      <c r="AQ39" s="94"/>
      <c r="AR39" s="503" t="s">
        <v>249</v>
      </c>
      <c r="AS39" s="504">
        <f>AM39+CshFlw!AQ13</f>
        <v>5000</v>
      </c>
      <c r="AT39" s="505"/>
      <c r="AU39" s="283"/>
      <c r="AV39" s="573"/>
    </row>
    <row r="40" spans="2:48" ht="14.1" customHeight="1">
      <c r="B40" s="503" t="s">
        <v>138</v>
      </c>
      <c r="C40" s="504">
        <f>E24-D31-D36-C39</f>
        <v>-7908.375</v>
      </c>
      <c r="D40" s="505"/>
      <c r="E40" s="283"/>
      <c r="F40" s="272"/>
      <c r="G40" s="94"/>
      <c r="H40" s="503" t="s">
        <v>138</v>
      </c>
      <c r="I40" s="504">
        <f>K24-J31-J36-I39</f>
        <v>-15198.375</v>
      </c>
      <c r="J40" s="505"/>
      <c r="K40" s="283"/>
      <c r="L40" s="272"/>
      <c r="M40" s="94"/>
      <c r="N40" s="503" t="s">
        <v>138</v>
      </c>
      <c r="O40" s="504">
        <f>Q24-P31-P36-O39</f>
        <v>-22488.375</v>
      </c>
      <c r="P40" s="505"/>
      <c r="Q40" s="283"/>
      <c r="R40" s="272"/>
      <c r="S40" s="94"/>
      <c r="T40" s="503" t="s">
        <v>138</v>
      </c>
      <c r="U40" s="504">
        <f>W24-V31-V36-U39</f>
        <v>-29778.375</v>
      </c>
      <c r="V40" s="505"/>
      <c r="W40" s="283"/>
      <c r="X40" s="272"/>
      <c r="Y40" s="94"/>
      <c r="Z40" s="503" t="s">
        <v>138</v>
      </c>
      <c r="AA40" s="504">
        <f>AC24-AB31-AB36-AA39</f>
        <v>-68298.375</v>
      </c>
      <c r="AB40" s="505"/>
      <c r="AC40" s="283"/>
      <c r="AD40" s="272"/>
      <c r="AE40" s="94"/>
      <c r="AF40" s="503" t="s">
        <v>138</v>
      </c>
      <c r="AG40" s="504">
        <f>AI24-AH31-AH36-AG39</f>
        <v>-112058.375</v>
      </c>
      <c r="AH40" s="505"/>
      <c r="AI40" s="283"/>
      <c r="AJ40" s="272"/>
      <c r="AK40" s="94"/>
      <c r="AL40" s="503" t="s">
        <v>138</v>
      </c>
      <c r="AM40" s="504">
        <f>AO24-AN31-AN36-AM39</f>
        <v>-162018.375</v>
      </c>
      <c r="AN40" s="505"/>
      <c r="AO40" s="283"/>
      <c r="AP40" s="272"/>
      <c r="AQ40" s="94"/>
      <c r="AR40" s="503" t="s">
        <v>138</v>
      </c>
      <c r="AS40" s="504">
        <f>AU24-AT31-AT36-AS39</f>
        <v>-211978.375</v>
      </c>
      <c r="AT40" s="505"/>
      <c r="AU40" s="283"/>
      <c r="AV40" s="573"/>
    </row>
    <row r="41" spans="2:48" ht="14.1" customHeight="1">
      <c r="B41" s="506" t="s">
        <v>139</v>
      </c>
      <c r="C41" s="502"/>
      <c r="D41" s="507">
        <f>SUM(C39:C40)</f>
        <v>-2908.375</v>
      </c>
      <c r="E41" s="283"/>
      <c r="F41" s="272"/>
      <c r="G41" s="94"/>
      <c r="H41" s="506" t="s">
        <v>139</v>
      </c>
      <c r="I41" s="502"/>
      <c r="J41" s="507">
        <f>SUM(I39:I40)</f>
        <v>-10198.375</v>
      </c>
      <c r="K41" s="283"/>
      <c r="L41" s="272"/>
      <c r="M41" s="94"/>
      <c r="N41" s="506" t="s">
        <v>139</v>
      </c>
      <c r="O41" s="502"/>
      <c r="P41" s="507">
        <f>SUM(O39:O40)</f>
        <v>-17488.375</v>
      </c>
      <c r="Q41" s="283"/>
      <c r="R41" s="272"/>
      <c r="S41" s="94"/>
      <c r="T41" s="506" t="s">
        <v>139</v>
      </c>
      <c r="U41" s="502"/>
      <c r="V41" s="507">
        <f>SUM(U39:U40)</f>
        <v>-24778.375</v>
      </c>
      <c r="W41" s="283"/>
      <c r="X41" s="272"/>
      <c r="Y41" s="94"/>
      <c r="Z41" s="506" t="s">
        <v>139</v>
      </c>
      <c r="AA41" s="502"/>
      <c r="AB41" s="507">
        <f>SUM(AA39:AA40)</f>
        <v>-63298.375</v>
      </c>
      <c r="AC41" s="283"/>
      <c r="AD41" s="272"/>
      <c r="AE41" s="94"/>
      <c r="AF41" s="506" t="s">
        <v>139</v>
      </c>
      <c r="AG41" s="502"/>
      <c r="AH41" s="507">
        <f>SUM(AG39:AG40)</f>
        <v>-107058.375</v>
      </c>
      <c r="AI41" s="283"/>
      <c r="AJ41" s="272"/>
      <c r="AK41" s="94"/>
      <c r="AL41" s="506" t="s">
        <v>139</v>
      </c>
      <c r="AM41" s="502"/>
      <c r="AN41" s="507">
        <f>SUM(AM39:AM40)</f>
        <v>-157018.375</v>
      </c>
      <c r="AO41" s="283"/>
      <c r="AP41" s="272"/>
      <c r="AQ41" s="94"/>
      <c r="AR41" s="506" t="s">
        <v>139</v>
      </c>
      <c r="AS41" s="502"/>
      <c r="AT41" s="507">
        <f>SUM(AS39:AS40)</f>
        <v>-206978.375</v>
      </c>
      <c r="AU41" s="283"/>
      <c r="AV41" s="573"/>
    </row>
    <row r="42" spans="2:48" ht="14.1" customHeight="1" thickBot="1">
      <c r="B42" s="501" t="s">
        <v>140</v>
      </c>
      <c r="C42" s="502"/>
      <c r="D42" s="502"/>
      <c r="E42" s="490">
        <f>SUM(D41,D36,D31)</f>
        <v>-2908.375</v>
      </c>
      <c r="F42" s="272"/>
      <c r="G42" s="94"/>
      <c r="H42" s="501" t="s">
        <v>140</v>
      </c>
      <c r="I42" s="502"/>
      <c r="J42" s="502"/>
      <c r="K42" s="490">
        <f>SUM(J41,J36,J31)</f>
        <v>-10198.375</v>
      </c>
      <c r="L42" s="272"/>
      <c r="M42" s="94"/>
      <c r="N42" s="501" t="s">
        <v>140</v>
      </c>
      <c r="O42" s="502"/>
      <c r="P42" s="502"/>
      <c r="Q42" s="490">
        <f>SUM(P41,P36,P31)</f>
        <v>-17488.375</v>
      </c>
      <c r="R42" s="272"/>
      <c r="S42" s="94"/>
      <c r="T42" s="501" t="s">
        <v>140</v>
      </c>
      <c r="U42" s="502"/>
      <c r="V42" s="502"/>
      <c r="W42" s="490">
        <f>SUM(V41,V36,V31)</f>
        <v>-24778.375</v>
      </c>
      <c r="X42" s="272"/>
      <c r="Y42" s="94"/>
      <c r="Z42" s="501" t="s">
        <v>140</v>
      </c>
      <c r="AA42" s="502"/>
      <c r="AB42" s="502"/>
      <c r="AC42" s="490">
        <f>SUM(AB41,AB36,AB31)</f>
        <v>-63298.375</v>
      </c>
      <c r="AD42" s="272"/>
      <c r="AE42" s="94"/>
      <c r="AF42" s="501" t="s">
        <v>140</v>
      </c>
      <c r="AG42" s="502"/>
      <c r="AH42" s="502"/>
      <c r="AI42" s="490">
        <f>SUM(AH41,AH36,AH31)</f>
        <v>-107058.375</v>
      </c>
      <c r="AJ42" s="272"/>
      <c r="AK42" s="94"/>
      <c r="AL42" s="501" t="s">
        <v>140</v>
      </c>
      <c r="AM42" s="502"/>
      <c r="AN42" s="502"/>
      <c r="AO42" s="490">
        <f>SUM(AN41,AN36,AN31)</f>
        <v>-157018.375</v>
      </c>
      <c r="AP42" s="272"/>
      <c r="AQ42" s="94"/>
      <c r="AR42" s="501" t="s">
        <v>140</v>
      </c>
      <c r="AS42" s="502"/>
      <c r="AT42" s="502"/>
      <c r="AU42" s="490">
        <f>SUM(AT41,AT36,AT31)</f>
        <v>-206978.375</v>
      </c>
      <c r="AV42" s="573"/>
    </row>
    <row r="43" spans="2:48" ht="15.75" thickTop="1">
      <c r="B43" s="571"/>
      <c r="C43" s="570"/>
      <c r="D43" s="570"/>
      <c r="E43" s="570"/>
      <c r="F43" s="572"/>
      <c r="H43" s="571"/>
      <c r="I43" s="570"/>
      <c r="J43" s="570"/>
      <c r="K43" s="570"/>
      <c r="L43" s="572"/>
      <c r="N43" s="571"/>
      <c r="O43" s="570"/>
      <c r="P43" s="570"/>
      <c r="Q43" s="570"/>
      <c r="R43" s="572"/>
      <c r="T43" s="571"/>
      <c r="U43" s="570"/>
      <c r="V43" s="570"/>
      <c r="W43" s="570"/>
      <c r="X43" s="572"/>
      <c r="Z43" s="571"/>
      <c r="AA43" s="570"/>
      <c r="AB43" s="570"/>
      <c r="AC43" s="570"/>
      <c r="AD43" s="572"/>
      <c r="AF43" s="571"/>
      <c r="AG43" s="570"/>
      <c r="AH43" s="570"/>
      <c r="AI43" s="570"/>
      <c r="AJ43" s="572"/>
      <c r="AL43" s="571"/>
      <c r="AM43" s="570"/>
      <c r="AN43" s="570"/>
      <c r="AO43" s="570"/>
      <c r="AP43" s="572"/>
      <c r="AR43" s="571"/>
      <c r="AS43" s="570"/>
      <c r="AT43" s="570"/>
      <c r="AU43" s="570"/>
      <c r="AV43" s="572"/>
    </row>
  </sheetData>
  <sheetProtection sheet="1" objects="1" scenarios="1"/>
  <mergeCells count="20">
    <mergeCell ref="B4:F4"/>
    <mergeCell ref="B5:F5"/>
    <mergeCell ref="B6:F6"/>
    <mergeCell ref="Z4:AD4"/>
    <mergeCell ref="T5:X5"/>
    <mergeCell ref="Z5:AD5"/>
    <mergeCell ref="H4:L4"/>
    <mergeCell ref="H5:L5"/>
    <mergeCell ref="N4:R4"/>
    <mergeCell ref="N5:R5"/>
    <mergeCell ref="H6:L6"/>
    <mergeCell ref="N6:R6"/>
    <mergeCell ref="T6:X6"/>
    <mergeCell ref="T4:X4"/>
    <mergeCell ref="AR4:AU4"/>
    <mergeCell ref="AR5:AU5"/>
    <mergeCell ref="AF4:AJ4"/>
    <mergeCell ref="AF5:AJ5"/>
    <mergeCell ref="AL4:AP4"/>
    <mergeCell ref="AL5:AP5"/>
  </mergeCells>
  <phoneticPr fontId="3" type="noConversion"/>
  <printOptions horizontalCentered="1"/>
  <pageMargins left="0.75" right="0.75" top="1.25" bottom="1" header="0.5" footer="0.5"/>
  <pageSetup scale="91" orientation="portrait" horizontalDpi="4294967292" verticalDpi="4294967292" r:id="rId1"/>
  <headerFooter alignWithMargins="0">
    <oddHeader>&amp;CBalance Sheet</oddHeader>
    <oddFooter>Page &amp;P of &amp;N</oddFooter>
  </headerFooter>
  <colBreaks count="2" manualBreakCount="2">
    <brk id="7" max="43" man="1"/>
    <brk id="13" max="43" man="1"/>
  </colBreaks>
  <legacyDrawing r:id="rId2"/>
</worksheet>
</file>

<file path=xl/worksheets/sheet17.xml><?xml version="1.0" encoding="utf-8"?>
<worksheet xmlns="http://schemas.openxmlformats.org/spreadsheetml/2006/main" xmlns:r="http://schemas.openxmlformats.org/officeDocument/2006/relationships">
  <sheetPr codeName="Sheet6">
    <pageSetUpPr autoPageBreaks="0"/>
  </sheetPr>
  <dimension ref="A1:C50"/>
  <sheetViews>
    <sheetView showGridLines="0" showOutlineSymbols="0" zoomScaleNormal="100" workbookViewId="0">
      <pane ySplit="3" topLeftCell="A4" activePane="bottomLeft" state="frozen"/>
      <selection activeCell="G6" sqref="G6"/>
      <selection pane="bottomLeft" activeCell="B2" sqref="B2"/>
    </sheetView>
  </sheetViews>
  <sheetFormatPr defaultRowHeight="12.75"/>
  <cols>
    <col min="1" max="1" width="1.7109375" customWidth="1"/>
    <col min="2" max="2" width="36.140625" customWidth="1"/>
    <col min="3" max="3" width="10.7109375" customWidth="1"/>
  </cols>
  <sheetData>
    <row r="1" spans="1:3" ht="9.75" customHeight="1" thickBot="1">
      <c r="A1" s="4"/>
      <c r="B1" s="4"/>
      <c r="C1" s="4"/>
    </row>
    <row r="2" spans="1:3" ht="24.75" customHeight="1" thickBot="1">
      <c r="A2" s="6"/>
      <c r="B2" s="583" t="s">
        <v>159</v>
      </c>
      <c r="C2" s="599"/>
    </row>
    <row r="3" spans="1:3" ht="13.5" thickBot="1">
      <c r="A3" s="11"/>
      <c r="B3" s="12"/>
      <c r="C3" s="14"/>
    </row>
    <row r="4" spans="1:3" ht="13.5" customHeight="1">
      <c r="A4" s="11"/>
      <c r="B4" s="71"/>
      <c r="C4" s="71"/>
    </row>
    <row r="5" spans="1:3" ht="13.5" customHeight="1">
      <c r="A5" s="16"/>
      <c r="B5" s="73" t="str">
        <f>Ratios!B4</f>
        <v>Year 1  (2013-2014)</v>
      </c>
      <c r="C5" s="21"/>
    </row>
    <row r="6" spans="1:3" ht="13.5" customHeight="1">
      <c r="A6" s="10"/>
      <c r="B6" s="67" t="str">
        <f>SalesProj!E3</f>
        <v>January</v>
      </c>
      <c r="C6" s="192">
        <f>IF(IncSt!C$6&lt;&gt;0,IncSt!C$33/(1-((IncSt!C$10+IncSt!C$7+IncSt!C$8)/IncSt!C$6)),0)</f>
        <v>0</v>
      </c>
    </row>
    <row r="7" spans="1:3" ht="13.5" customHeight="1">
      <c r="A7" s="10"/>
      <c r="B7" s="67" t="str">
        <f>SalesProj!F3</f>
        <v>February</v>
      </c>
      <c r="C7" s="192">
        <f>IF(IncSt!D$6&lt;&gt;0,IncSt!D$33/(1-((IncSt!D$10+IncSt!D$7+IncSt!D$8)/IncSt!D$6)),0)</f>
        <v>0</v>
      </c>
    </row>
    <row r="8" spans="1:3" ht="13.5" customHeight="1">
      <c r="A8" s="10"/>
      <c r="B8" s="30" t="str">
        <f>SalesProj!G3</f>
        <v>March</v>
      </c>
      <c r="C8" s="192">
        <f>IF(IncSt!E$6&lt;&gt;0,IncSt!E$33/(1-((IncSt!E$10+IncSt!E$7+IncSt!E$8)/IncSt!E$6)),0)</f>
        <v>0</v>
      </c>
    </row>
    <row r="9" spans="1:3" ht="13.5" customHeight="1">
      <c r="A9" s="10"/>
      <c r="B9" s="30" t="str">
        <f>SalesProj!H3</f>
        <v>April</v>
      </c>
      <c r="C9" s="192">
        <f>IF(IncSt!F$6&lt;&gt;0,IncSt!F$33/(1-((IncSt!F$10+IncSt!F$7+IncSt!F$8)/IncSt!F$6)),0)</f>
        <v>0</v>
      </c>
    </row>
    <row r="10" spans="1:3" ht="13.5" customHeight="1">
      <c r="A10" s="10"/>
      <c r="B10" s="30" t="str">
        <f>SalesProj!I3</f>
        <v>May</v>
      </c>
      <c r="C10" s="192">
        <f>IF(IncSt!G$6&lt;&gt;0,IncSt!G$33/(1-((IncSt!G$10+IncSt!G$7+IncSt!G$8)/IncSt!G$6)),0)</f>
        <v>0</v>
      </c>
    </row>
    <row r="11" spans="1:3" ht="13.5" customHeight="1">
      <c r="A11" s="10"/>
      <c r="B11" s="67" t="str">
        <f>SalesProj!J3</f>
        <v>June</v>
      </c>
      <c r="C11" s="192">
        <f>IF(IncSt!H$6&lt;&gt;0,IncSt!H$33/(1-((IncSt!H$10+IncSt!H$7+IncSt!H$8)/IncSt!H$6)),0)</f>
        <v>0</v>
      </c>
    </row>
    <row r="12" spans="1:3" ht="13.5" customHeight="1">
      <c r="A12" s="10"/>
      <c r="B12" s="67" t="str">
        <f>SalesProj!K3</f>
        <v>July</v>
      </c>
      <c r="C12" s="192">
        <f>IF(IncSt!I$6&lt;&gt;0,IncSt!I$33/(1-((IncSt!I$10+IncSt!I$7+IncSt!I$8)/IncSt!I$6)),0)</f>
        <v>0</v>
      </c>
    </row>
    <row r="13" spans="1:3" ht="13.5" customHeight="1">
      <c r="A13" s="10"/>
      <c r="B13" s="67" t="str">
        <f>SalesProj!L3</f>
        <v>August</v>
      </c>
      <c r="C13" s="192">
        <f>IF(IncSt!J$6&lt;&gt;0,IncSt!J$33/(1-((IncSt!J$10+IncSt!J$7+IncSt!J$8)/IncSt!J$6)),0)</f>
        <v>0</v>
      </c>
    </row>
    <row r="14" spans="1:3" ht="13.5" customHeight="1">
      <c r="A14" s="10"/>
      <c r="B14" s="30" t="str">
        <f>SalesProj!M3</f>
        <v>September</v>
      </c>
      <c r="C14" s="192">
        <f>IF(IncSt!K$6&lt;&gt;0,IncSt!K$33/(1-((IncSt!K$10+IncSt!K$7+IncSt!K$8)/IncSt!K$6)),0)</f>
        <v>0</v>
      </c>
    </row>
    <row r="15" spans="1:3" ht="13.5" customHeight="1">
      <c r="A15" s="10"/>
      <c r="B15" s="30" t="str">
        <f>SalesProj!N3</f>
        <v>October</v>
      </c>
      <c r="C15" s="192">
        <f>IF(IncSt!L$6&lt;&gt;0,IncSt!L$33/(1-((IncSt!L$10+IncSt!L$7+IncSt!L$8)/IncSt!L$6)),0)</f>
        <v>0</v>
      </c>
    </row>
    <row r="16" spans="1:3" ht="13.5" customHeight="1">
      <c r="A16" s="10"/>
      <c r="B16" s="30" t="str">
        <f>SalesProj!O3</f>
        <v>November</v>
      </c>
      <c r="C16" s="192">
        <f>IF(IncSt!M$6&lt;&gt;0,IncSt!M$33/(1-((IncSt!M$10+IncSt!M$7+IncSt!M$8)/IncSt!M$6)),0)</f>
        <v>0</v>
      </c>
    </row>
    <row r="17" spans="1:3" ht="13.5" customHeight="1">
      <c r="A17" s="10"/>
      <c r="B17" s="67" t="str">
        <f>SalesProj!P3</f>
        <v>December</v>
      </c>
      <c r="C17" s="192">
        <f>IF(IncSt!N$6&lt;&gt;0,IncSt!N$33/(1-((IncSt!N$10+IncSt!N$7+IncSt!N$8)/IncSt!N$6)),0)</f>
        <v>0</v>
      </c>
    </row>
    <row r="18" spans="1:3" ht="13.5" customHeight="1">
      <c r="A18" s="10"/>
      <c r="B18" s="74" t="s">
        <v>174</v>
      </c>
      <c r="C18" s="215">
        <f>AVERAGE(C6:C17)</f>
        <v>0</v>
      </c>
    </row>
    <row r="19" spans="1:3" ht="13.5" customHeight="1">
      <c r="A19" s="10"/>
      <c r="B19" s="72"/>
      <c r="C19" s="216"/>
    </row>
    <row r="20" spans="1:3" ht="13.5" customHeight="1">
      <c r="A20" s="10"/>
      <c r="B20" s="73" t="str">
        <f>Ratios!B10</f>
        <v>Year 2  (2014-2015)</v>
      </c>
      <c r="C20" s="124"/>
    </row>
    <row r="21" spans="1:3">
      <c r="B21" s="67" t="str">
        <f t="shared" ref="B21:B32" si="0">B6</f>
        <v>January</v>
      </c>
      <c r="C21" s="192">
        <f>IF(IncSt!Q$6&lt;&gt;0,IncSt!Q$33/(1-((IncSt!Q$10+IncSt!Q$7+IncSt!Q$8)/IncSt!Q$6)),0)</f>
        <v>0</v>
      </c>
    </row>
    <row r="22" spans="1:3">
      <c r="B22" s="67" t="str">
        <f t="shared" si="0"/>
        <v>February</v>
      </c>
      <c r="C22" s="192">
        <f>IF(IncSt!R$6&lt;&gt;0,IncSt!R$33/(1-((IncSt!R$10+IncSt!R$7+IncSt!R$8)/IncSt!R$6)),0)</f>
        <v>0</v>
      </c>
    </row>
    <row r="23" spans="1:3">
      <c r="B23" s="67" t="str">
        <f t="shared" si="0"/>
        <v>March</v>
      </c>
      <c r="C23" s="192">
        <f>IF(IncSt!S$6&lt;&gt;0,IncSt!S$33/(1-((IncSt!S$10+IncSt!S$7+IncSt!S$8)/IncSt!S$6)),0)</f>
        <v>0</v>
      </c>
    </row>
    <row r="24" spans="1:3">
      <c r="B24" s="67" t="str">
        <f t="shared" si="0"/>
        <v>April</v>
      </c>
      <c r="C24" s="192">
        <f>IF(IncSt!T$6&lt;&gt;0,IncSt!T$33/(1-((IncSt!T$10+IncSt!T$7+IncSt!T$8)/IncSt!T$6)),0)</f>
        <v>0</v>
      </c>
    </row>
    <row r="25" spans="1:3">
      <c r="B25" s="67" t="str">
        <f t="shared" si="0"/>
        <v>May</v>
      </c>
      <c r="C25" s="192">
        <f>IF(IncSt!U$6&lt;&gt;0,IncSt!U$33/(1-((IncSt!U$10+IncSt!U$7+IncSt!U$8)/IncSt!U$6)),0)</f>
        <v>0</v>
      </c>
    </row>
    <row r="26" spans="1:3">
      <c r="B26" s="67" t="str">
        <f t="shared" si="0"/>
        <v>June</v>
      </c>
      <c r="C26" s="192">
        <f>IF(IncSt!V$6&lt;&gt;0,IncSt!V$33/(1-((IncSt!V$10+IncSt!V$7+IncSt!V$8)/IncSt!V$6)),0)</f>
        <v>0</v>
      </c>
    </row>
    <row r="27" spans="1:3">
      <c r="B27" s="67" t="str">
        <f t="shared" si="0"/>
        <v>July</v>
      </c>
      <c r="C27" s="192">
        <f>IF(IncSt!W$6&lt;&gt;0,IncSt!W$33/(1-((IncSt!W$10+IncSt!W$7+IncSt!W$8)/IncSt!W$6)),0)</f>
        <v>0</v>
      </c>
    </row>
    <row r="28" spans="1:3">
      <c r="B28" s="67" t="str">
        <f t="shared" si="0"/>
        <v>August</v>
      </c>
      <c r="C28" s="192">
        <f>IF(IncSt!X$6&lt;&gt;0,IncSt!X$33/(1-((IncSt!X$10+IncSt!X$7+IncSt!X$8)/IncSt!X$6)),0)</f>
        <v>0</v>
      </c>
    </row>
    <row r="29" spans="1:3">
      <c r="B29" s="67" t="str">
        <f t="shared" si="0"/>
        <v>September</v>
      </c>
      <c r="C29" s="192">
        <f>IF(IncSt!Y$6&lt;&gt;0,IncSt!Y$33/(1-((IncSt!Y$10+IncSt!Y$7+IncSt!Y$8)/IncSt!Y$6)),0)</f>
        <v>0</v>
      </c>
    </row>
    <row r="30" spans="1:3">
      <c r="B30" s="67" t="str">
        <f t="shared" si="0"/>
        <v>October</v>
      </c>
      <c r="C30" s="192">
        <f>IF(IncSt!Z$6&lt;&gt;0,IncSt!Z$33/(1-((IncSt!Z$10+IncSt!Z$7+IncSt!Z$8)/IncSt!Z$6)),0)</f>
        <v>0</v>
      </c>
    </row>
    <row r="31" spans="1:3">
      <c r="B31" s="67" t="str">
        <f t="shared" si="0"/>
        <v>November</v>
      </c>
      <c r="C31" s="192">
        <f>IF(IncSt!AA$6&lt;&gt;0,IncSt!AA$33/(1-((IncSt!AA$10+IncSt!AA$7+IncSt!AA$8)/IncSt!AA$6)),0)</f>
        <v>0</v>
      </c>
    </row>
    <row r="32" spans="1:3">
      <c r="B32" s="67" t="str">
        <f t="shared" si="0"/>
        <v>December</v>
      </c>
      <c r="C32" s="192">
        <f>IF(IncSt!AB$6&lt;&gt;0,IncSt!AB$33/(1-((IncSt!AB$10+IncSt!AB$7+IncSt!AB$8)/IncSt!AB$6)),0)</f>
        <v>0</v>
      </c>
    </row>
    <row r="33" spans="1:3" ht="13.5" customHeight="1">
      <c r="A33" s="10"/>
      <c r="B33" s="74" t="s">
        <v>174</v>
      </c>
      <c r="C33" s="215">
        <f>AVERAGE(C21:C32)</f>
        <v>0</v>
      </c>
    </row>
    <row r="34" spans="1:3" ht="13.5" customHeight="1">
      <c r="A34" s="10"/>
      <c r="B34" s="72"/>
      <c r="C34" s="216"/>
    </row>
    <row r="35" spans="1:3" ht="13.5" customHeight="1">
      <c r="A35" s="10"/>
      <c r="B35" s="73" t="str">
        <f>Ratios!B12</f>
        <v>Year 3  (2015-2016)</v>
      </c>
      <c r="C35" s="124"/>
    </row>
    <row r="36" spans="1:3">
      <c r="B36" s="67" t="s">
        <v>49</v>
      </c>
      <c r="C36" s="192">
        <f>IF(IncSt!AE$6&lt;&gt;0,IncSt!AE$33/(1-((IncSt!AE$10+IncSt!AE$7+IncSt!AE$8)/IncSt!AE$6)),0)</f>
        <v>0</v>
      </c>
    </row>
    <row r="37" spans="1:3">
      <c r="B37" s="67" t="s">
        <v>50</v>
      </c>
      <c r="C37" s="192">
        <f>IF(IncSt!AF$6&lt;&gt;0,IncSt!AF$33/(1-((IncSt!AF$10+IncSt!AF$7+IncSt!AF$8)/IncSt!AF$6)),0)</f>
        <v>0</v>
      </c>
    </row>
    <row r="38" spans="1:3">
      <c r="B38" s="30" t="s">
        <v>51</v>
      </c>
      <c r="C38" s="192">
        <f>IF(IncSt!AG$6&lt;&gt;0,IncSt!AG$33/(1-((IncSt!AG$10+IncSt!AG$7+IncSt!AG$8)/IncSt!AG$6)),0)</f>
        <v>0</v>
      </c>
    </row>
    <row r="39" spans="1:3">
      <c r="B39" s="30" t="s">
        <v>52</v>
      </c>
      <c r="C39" s="192">
        <f>IF(IncSt!AH$6&lt;&gt;0,IncSt!AH$33/(1-((IncSt!AH$10+IncSt!AH$7+IncSt!AH$8)/IncSt!AH$6)),0)</f>
        <v>0</v>
      </c>
    </row>
    <row r="40" spans="1:3" ht="13.5" customHeight="1">
      <c r="A40" s="10"/>
      <c r="B40" s="74" t="s">
        <v>175</v>
      </c>
      <c r="C40" s="215">
        <f>AVERAGE(C36:C39)</f>
        <v>0</v>
      </c>
    </row>
    <row r="41" spans="1:3" ht="13.5" customHeight="1">
      <c r="A41" s="10"/>
      <c r="B41" s="72"/>
      <c r="C41" s="216"/>
    </row>
    <row r="42" spans="1:3" ht="13.5" customHeight="1">
      <c r="A42" s="10"/>
      <c r="B42" s="73" t="str">
        <f>Ratios!B14</f>
        <v>Year 4  (2016-2017)</v>
      </c>
      <c r="C42" s="124"/>
    </row>
    <row r="43" spans="1:3" ht="13.5" customHeight="1">
      <c r="A43" s="10"/>
      <c r="B43" s="67" t="s">
        <v>49</v>
      </c>
      <c r="C43" s="192">
        <f>IF(IncSt!AK$6&lt;&gt;0,IncSt!AK$33/(1-((IncSt!AK$10+IncSt!AK$7+IncSt!AK$8)/IncSt!AK$6)),0)</f>
        <v>0</v>
      </c>
    </row>
    <row r="44" spans="1:3" ht="13.5" customHeight="1">
      <c r="A44" s="10"/>
      <c r="B44" s="67" t="s">
        <v>50</v>
      </c>
      <c r="C44" s="192">
        <f>IF(IncSt!AL$6&lt;&gt;0,IncSt!AL$33/(1-((IncSt!AL$10+IncSt!AL$7+IncSt!AL$8)/IncSt!AL$6)),0)</f>
        <v>0</v>
      </c>
    </row>
    <row r="45" spans="1:3" ht="13.5" customHeight="1">
      <c r="A45" s="10"/>
      <c r="B45" s="30" t="s">
        <v>51</v>
      </c>
      <c r="C45" s="192">
        <f>IF(IncSt!AM$6&lt;&gt;0,IncSt!AM$33/(1-((IncSt!AM$10+IncSt!AM$7+IncSt!AM$8)/IncSt!AM$6)),0)</f>
        <v>0</v>
      </c>
    </row>
    <row r="46" spans="1:3" ht="13.5" customHeight="1">
      <c r="A46" s="10"/>
      <c r="B46" s="30" t="s">
        <v>52</v>
      </c>
      <c r="C46" s="192">
        <f>IF(IncSt!AN$6&lt;&gt;0,IncSt!AN$33/(1-((IncSt!AN$10+IncSt!AN$7+IncSt!AN$8)/IncSt!AN$6)),0)</f>
        <v>0</v>
      </c>
    </row>
    <row r="47" spans="1:3">
      <c r="B47" s="74" t="s">
        <v>175</v>
      </c>
      <c r="C47" s="215">
        <f>AVERAGE(C43:C46)</f>
        <v>0</v>
      </c>
    </row>
    <row r="48" spans="1:3" ht="13.5" customHeight="1">
      <c r="A48" s="10"/>
      <c r="B48" s="72"/>
      <c r="C48" s="216"/>
    </row>
    <row r="49" spans="1:3" ht="13.5" customHeight="1">
      <c r="A49" s="10"/>
      <c r="B49" s="73" t="str">
        <f>Ratios!B16</f>
        <v>Year 5  (2017-2018)</v>
      </c>
      <c r="C49" s="124"/>
    </row>
    <row r="50" spans="1:3">
      <c r="B50" s="74" t="s">
        <v>160</v>
      </c>
      <c r="C50" s="215">
        <f>IF(IncSt!AQ$6&lt;&gt;0,IncSt!AQ$33/(1-((IncSt!AQ$10+IncSt!AQ$7+IncSt!AQ$8)/IncSt!AQ$6)),0)</f>
        <v>0</v>
      </c>
    </row>
  </sheetData>
  <sheetProtection sheet="1" objects="1" scenarios="1"/>
  <phoneticPr fontId="3" type="noConversion"/>
  <printOptions horizontalCentered="1"/>
  <pageMargins left="0.5" right="0.5" top="1.25" bottom="0.5" header="0.5" footer="0.5"/>
  <pageSetup scale="80" orientation="portrait" r:id="rId1"/>
  <headerFooter alignWithMargins="0">
    <oddHeader>&amp;CBreak-even Estimates</oddHeader>
    <oddFooter>Page &amp;P of &amp;N</oddFooter>
  </headerFooter>
  <legacyDrawing r:id="rId2"/>
</worksheet>
</file>

<file path=xl/worksheets/sheet18.xml><?xml version="1.0" encoding="utf-8"?>
<worksheet xmlns="http://schemas.openxmlformats.org/spreadsheetml/2006/main" xmlns:r="http://schemas.openxmlformats.org/officeDocument/2006/relationships">
  <sheetPr codeName="Sheet7">
    <pageSetUpPr autoPageBreaks="0"/>
  </sheetPr>
  <dimension ref="A1:K17"/>
  <sheetViews>
    <sheetView showGridLines="0" showOutlineSymbols="0" zoomScaleNormal="100" workbookViewId="0">
      <selection activeCell="B2" sqref="B2"/>
    </sheetView>
  </sheetViews>
  <sheetFormatPr defaultRowHeight="12.75"/>
  <cols>
    <col min="1" max="1" width="1.7109375" customWidth="1"/>
    <col min="2" max="2" width="36.140625" customWidth="1"/>
    <col min="3" max="10" width="12.85546875" customWidth="1"/>
    <col min="11" max="11" width="0" hidden="1" customWidth="1"/>
  </cols>
  <sheetData>
    <row r="1" spans="1:11" ht="9.75" customHeight="1" thickBot="1">
      <c r="A1" s="4"/>
      <c r="B1" s="4"/>
      <c r="C1" s="4"/>
      <c r="D1" s="4"/>
      <c r="E1" s="4"/>
      <c r="F1" s="4"/>
      <c r="G1" s="4"/>
      <c r="H1" s="4"/>
      <c r="I1" s="4"/>
      <c r="J1" s="4"/>
    </row>
    <row r="2" spans="1:11" ht="24.75" customHeight="1" thickBot="1">
      <c r="A2" s="6"/>
      <c r="B2" s="580" t="s">
        <v>251</v>
      </c>
      <c r="C2" s="581"/>
      <c r="D2" s="581"/>
      <c r="E2" s="581"/>
      <c r="F2" s="581"/>
      <c r="G2" s="581"/>
      <c r="H2" s="581"/>
      <c r="I2" s="581"/>
      <c r="J2" s="582"/>
    </row>
    <row r="3" spans="1:11" ht="13.5" thickBot="1">
      <c r="A3" s="11"/>
      <c r="B3" s="12"/>
      <c r="C3" s="14"/>
      <c r="D3" s="14"/>
      <c r="E3" s="14"/>
      <c r="F3" s="14"/>
      <c r="G3" s="14"/>
      <c r="H3" s="14"/>
      <c r="I3" s="14"/>
      <c r="J3" s="14"/>
    </row>
    <row r="4" spans="1:11" ht="30" customHeight="1">
      <c r="A4" s="16"/>
      <c r="B4" s="1014" t="str">
        <f xml:space="preserve"> "Year 1  (" &amp; Config!$B$33 &amp; ")"</f>
        <v>Year 1  (2013-2014)</v>
      </c>
      <c r="C4" s="1015" t="s">
        <v>267</v>
      </c>
      <c r="D4" s="329" t="s">
        <v>252</v>
      </c>
      <c r="E4" s="329" t="s">
        <v>250</v>
      </c>
      <c r="F4" s="330" t="s">
        <v>253</v>
      </c>
      <c r="G4" s="330" t="s">
        <v>263</v>
      </c>
      <c r="H4" s="330" t="s">
        <v>266</v>
      </c>
      <c r="I4" s="330" t="s">
        <v>264</v>
      </c>
      <c r="J4" s="330" t="s">
        <v>265</v>
      </c>
      <c r="K4" s="1013" t="s">
        <v>29</v>
      </c>
    </row>
    <row r="5" spans="1:11" ht="13.5" customHeight="1">
      <c r="A5" s="10"/>
      <c r="B5" s="1016" t="s">
        <v>49</v>
      </c>
      <c r="C5" s="1017">
        <f>WrkCapQ1</f>
        <v>-2908.375</v>
      </c>
      <c r="D5" s="331" t="str">
        <f>IF(BalSht!$D$31&lt;&gt;0,BalSht!$D$14/BalSht!$D$31,"N.A.")</f>
        <v>N.A.</v>
      </c>
      <c r="E5" s="331" t="str">
        <f>IF(BalSht!$D$31&lt;&gt;0,(BalSht!$D$14-BalSht!C12)/BalSht!$D$31,"N.A.")</f>
        <v>N.A.</v>
      </c>
      <c r="F5" s="331">
        <f>SUM(IncSt!C9:E9)/WrkCapQ1</f>
        <v>0</v>
      </c>
      <c r="G5" s="331">
        <f>(BalSht!D$31+BalSht!D$36)/BalSht!D$41</f>
        <v>0</v>
      </c>
      <c r="H5" s="332">
        <f>SUM(IncSt!C$34:E$34)/BalSht!D$41</f>
        <v>2.719731808999871</v>
      </c>
      <c r="I5" s="332" t="str">
        <f>IF(K5&lt;&gt;0, SUM(IncSt!C$34:E$34)/K5, "N.A.")</f>
        <v>N.A.</v>
      </c>
      <c r="J5" s="332">
        <f>SUM(IncSt!C$34:E$34)/BalSht!E$24</f>
        <v>2.719731808999871</v>
      </c>
      <c r="K5" s="616">
        <f>SUM(IncSt!C$9:E$9)</f>
        <v>0</v>
      </c>
    </row>
    <row r="6" spans="1:11" ht="13.5" customHeight="1">
      <c r="A6" s="10"/>
      <c r="B6" s="1016" t="s">
        <v>50</v>
      </c>
      <c r="C6" s="1017">
        <f>WrkCapQ2</f>
        <v>-10198.375</v>
      </c>
      <c r="D6" s="331" t="str">
        <f>IF(BalSht!$J$31&lt;&gt;0,BalSht!$J$14/BalSht!$J$31,"N.A.")</f>
        <v>N.A.</v>
      </c>
      <c r="E6" s="331" t="str">
        <f>IF(BalSht!$J$31&lt;&gt;0,(BalSht!$J$14-BalSht!I12)/BalSht!$J$31,"N.A.")</f>
        <v>N.A.</v>
      </c>
      <c r="F6" s="331">
        <f>SUM(IncSt!F9:H9)/WrkCapQ2</f>
        <v>0</v>
      </c>
      <c r="G6" s="331">
        <f>(BalSht!J$31+BalSht!J$36)/BalSht!J$41</f>
        <v>0</v>
      </c>
      <c r="H6" s="332">
        <f>SUM(IncSt!F$34:H$34)/BalSht!J$41</f>
        <v>0.7148197629524311</v>
      </c>
      <c r="I6" s="1122" t="str">
        <f>IF(K6&lt;&gt;0, SUM(IncSt!F$34:H$34)/K6, "N.A.")</f>
        <v>N.A.</v>
      </c>
      <c r="J6" s="332">
        <f>SUM(IncSt!F$34:H$34)/BalSht!K$24</f>
        <v>0.7148197629524311</v>
      </c>
      <c r="K6" s="616">
        <f>SUM(IncSt!F$9:H$9)</f>
        <v>0</v>
      </c>
    </row>
    <row r="7" spans="1:11" ht="13.5" customHeight="1">
      <c r="A7" s="10"/>
      <c r="B7" s="944" t="s">
        <v>51</v>
      </c>
      <c r="C7" s="1017">
        <f>WrkCapQ3</f>
        <v>-17488.375</v>
      </c>
      <c r="D7" s="331" t="str">
        <f>IF(BalSht!$P$31&lt;&gt;0,BalSht!$P$14/BalSht!$P$31,"N.A.")</f>
        <v>N.A.</v>
      </c>
      <c r="E7" s="331" t="str">
        <f>IF(BalSht!$P$31&lt;&gt;0,(BalSht!$P$14-BalSht!O12)/BalSht!$P$31,"N.A.")</f>
        <v>N.A.</v>
      </c>
      <c r="F7" s="331">
        <f>SUM(IncSt!I9:K9)/WrkCapQ3</f>
        <v>0</v>
      </c>
      <c r="G7" s="331">
        <f>(BalSht!P$31+BalSht!P$36)/BalSht!P$41</f>
        <v>0</v>
      </c>
      <c r="H7" s="332">
        <f>SUM(IncSt!I$34:K$34)/BalSht!P$41</f>
        <v>0.41684833496536983</v>
      </c>
      <c r="I7" s="1122" t="str">
        <f>IF(K7&lt;&gt;0, SUM(IncSt!I$34:K$34)/K7, "N.A.")</f>
        <v>N.A.</v>
      </c>
      <c r="J7" s="332">
        <f>SUM(IncSt!I$34:K$34)/BalSht!Q$24</f>
        <v>0.41684833496536983</v>
      </c>
      <c r="K7">
        <f>SUM(IncSt!I$9:K$9)</f>
        <v>0</v>
      </c>
    </row>
    <row r="8" spans="1:11" ht="13.5" customHeight="1">
      <c r="A8" s="10"/>
      <c r="B8" s="944" t="s">
        <v>52</v>
      </c>
      <c r="C8" s="1017">
        <f>WrkCapQ4</f>
        <v>-24778.375</v>
      </c>
      <c r="D8" s="331" t="str">
        <f>IF(BalSht!$V$31&lt;&gt;0,BalSht!$V$14/BalSht!$V$31,"N.A.")</f>
        <v>N.A.</v>
      </c>
      <c r="E8" s="331" t="str">
        <f>IF(BalSht!$V$31&lt;&gt;0,(BalSht!$V$14-BalSht!U12)/BalSht!$V$31,"N.A.")</f>
        <v>N.A.</v>
      </c>
      <c r="F8" s="331">
        <f>SUM(IncSt!L9:N9)/WrkCapQ4</f>
        <v>0</v>
      </c>
      <c r="G8" s="331">
        <f>(BalSht!V$31+BalSht!V$36)/BalSht!V$41</f>
        <v>0</v>
      </c>
      <c r="H8" s="332">
        <f>SUM(IncSt!L$34:N$34)/BalSht!V$41</f>
        <v>0.2942081552967053</v>
      </c>
      <c r="I8" s="1122" t="str">
        <f>IF(K8&lt;&gt;0, SUM(IncSt!L$34:N$34)/K8, "N.A.")</f>
        <v>N.A.</v>
      </c>
      <c r="J8" s="332">
        <f>SUM(IncSt!L$34:N$34)/BalSht!W$24</f>
        <v>0.2942081552967053</v>
      </c>
      <c r="K8">
        <f>SUM(IncSt!L$9:N$9)</f>
        <v>0</v>
      </c>
    </row>
    <row r="9" spans="1:11" ht="13.5" customHeight="1" thickBot="1">
      <c r="A9" s="10"/>
      <c r="B9" s="328"/>
      <c r="C9" s="1018"/>
      <c r="D9" s="333"/>
      <c r="E9" s="333"/>
      <c r="F9" s="333"/>
      <c r="G9" s="333"/>
      <c r="H9" s="334"/>
      <c r="I9" s="1123"/>
      <c r="J9" s="334"/>
    </row>
    <row r="10" spans="1:11" ht="13.5" customHeight="1">
      <c r="A10" s="10"/>
      <c r="B10" s="1014" t="str">
        <f xml:space="preserve"> "Year 2  (" &amp; Config!$B$34 &amp; ")"</f>
        <v>Year 2  (2014-2015)</v>
      </c>
      <c r="C10" s="1019">
        <f>WrkCapY2</f>
        <v>-63298.375</v>
      </c>
      <c r="D10" s="335" t="str">
        <f>IF(BalSht!$AB$31&lt;&gt;0,BalSht!$AB$14/BalSht!$AB$31,"N.A.")</f>
        <v>N.A.</v>
      </c>
      <c r="E10" s="335" t="str">
        <f>IF(BalSht!$AB$31&lt;&gt;0,(BalSht!$AB$14-BalSht!AA12)/BalSht!$AB$31,"N.A.")</f>
        <v>N.A.</v>
      </c>
      <c r="F10" s="331">
        <f>IncSt!AC9/WrkCapY2</f>
        <v>0</v>
      </c>
      <c r="G10" s="331">
        <f>(BalSht!AB$31+BalSht!AB$36)/BalSht!AB$41</f>
        <v>0</v>
      </c>
      <c r="H10" s="332">
        <f>IncSt!AC34/BalSht!AB41</f>
        <v>0.60854642792962699</v>
      </c>
      <c r="I10" s="1122" t="str">
        <f>IF(K10&lt;&gt;0, IncSt!AC34/ K10, "N.A.")</f>
        <v>N.A.</v>
      </c>
      <c r="J10" s="332">
        <f>IncSt!AC34/BalSht!AC24</f>
        <v>0.60854642792962699</v>
      </c>
      <c r="K10" s="616">
        <f>IncSt!AC9</f>
        <v>0</v>
      </c>
    </row>
    <row r="11" spans="1:11" ht="13.5" customHeight="1" thickBot="1">
      <c r="A11" s="10"/>
      <c r="B11" s="328"/>
      <c r="C11" s="1018"/>
      <c r="D11" s="333"/>
      <c r="E11" s="333"/>
      <c r="F11" s="333"/>
      <c r="G11" s="333"/>
      <c r="H11" s="334"/>
      <c r="I11" s="1123"/>
      <c r="J11" s="334"/>
    </row>
    <row r="12" spans="1:11" ht="13.5" customHeight="1">
      <c r="A12" s="10"/>
      <c r="B12" s="1014" t="str">
        <f xml:space="preserve"> "Year 3  (" &amp; Config!$B$35 &amp; ")"</f>
        <v>Year 3  (2015-2016)</v>
      </c>
      <c r="C12" s="1019">
        <f>WrkCapY3</f>
        <v>-107058.375</v>
      </c>
      <c r="D12" s="335" t="str">
        <f>IF(BalSht!$AH$31&lt;&gt;0,BalSht!$AH$14/BalSht!$AH$31,"N.A.")</f>
        <v>N.A.</v>
      </c>
      <c r="E12" s="335" t="str">
        <f>IF(BalSht!$AH$31&lt;&gt;0,(BalSht!$AH$14-BalSht!AG12)/BalSht!$AH$31,"N.A.")</f>
        <v>N.A.</v>
      </c>
      <c r="F12" s="331">
        <f>IncSt!AI9/WrkCapY3</f>
        <v>0</v>
      </c>
      <c r="G12" s="331">
        <f>(BalSht!AH$31+BalSht!AH$36)/BalSht!AH$41</f>
        <v>0</v>
      </c>
      <c r="H12" s="332">
        <f>IncSt!AI34/BalSht!AH41</f>
        <v>0.40874896522574716</v>
      </c>
      <c r="I12" s="1122" t="str">
        <f>IF(K12&lt;&gt;0, IncSt!AI34/K12, "N.A.")</f>
        <v>N.A.</v>
      </c>
      <c r="J12" s="332">
        <f>IncSt!AI34/BalSht!AI24</f>
        <v>0.40874896522574716</v>
      </c>
      <c r="K12">
        <f>IncSt!AI9</f>
        <v>0</v>
      </c>
    </row>
    <row r="13" spans="1:11" ht="13.5" customHeight="1" thickBot="1">
      <c r="A13" s="10"/>
      <c r="B13" s="328"/>
      <c r="C13" s="1018"/>
      <c r="D13" s="333"/>
      <c r="E13" s="333"/>
      <c r="F13" s="333"/>
      <c r="G13" s="333"/>
      <c r="H13" s="334"/>
      <c r="I13" s="1123"/>
      <c r="J13" s="334"/>
    </row>
    <row r="14" spans="1:11" ht="13.5" customHeight="1">
      <c r="A14" s="10"/>
      <c r="B14" s="1014" t="str">
        <f xml:space="preserve"> "Year 4  (" &amp; Config!$B$36 &amp; ")"</f>
        <v>Year 4  (2016-2017)</v>
      </c>
      <c r="C14" s="1019">
        <f>WrkCapY4</f>
        <v>-157018.375</v>
      </c>
      <c r="D14" s="335" t="str">
        <f>IF(BalSht!$AN$31&lt;&gt;0,BalSht!$AN$14/BalSht!$AN$31,"N.A.")</f>
        <v>N.A.</v>
      </c>
      <c r="E14" s="335" t="str">
        <f>IF(BalSht!$AN$31&lt;&gt;0,(BalSht!$AN$14-BalSht!AM12)/BalSht!$AN$31,"N.A.")</f>
        <v>N.A.</v>
      </c>
      <c r="F14" s="331">
        <f>IncSt!AO9/WrkCapY4</f>
        <v>0</v>
      </c>
      <c r="G14" s="331">
        <f>(BalSht!AN$31+BalSht!AN$36)/BalSht!AN$41</f>
        <v>0</v>
      </c>
      <c r="H14" s="332">
        <f>IncSt!AO34/BalSht!AN41</f>
        <v>0.31817932136923466</v>
      </c>
      <c r="I14" s="1122" t="str">
        <f>IF(K14&lt;&gt;0, IncSt!AO34/K14, "N.A.")</f>
        <v>N.A.</v>
      </c>
      <c r="J14" s="332">
        <f>IncSt!AO34/BalSht!AO24</f>
        <v>0.31817932136923466</v>
      </c>
      <c r="K14">
        <f>IncSt!AO9</f>
        <v>0</v>
      </c>
    </row>
    <row r="15" spans="1:11" ht="13.5" customHeight="1" thickBot="1">
      <c r="A15" s="10"/>
      <c r="B15" s="328"/>
      <c r="C15" s="1018"/>
      <c r="D15" s="333"/>
      <c r="E15" s="333"/>
      <c r="F15" s="333"/>
      <c r="G15" s="333"/>
      <c r="H15" s="334"/>
      <c r="I15" s="1123"/>
      <c r="J15" s="334"/>
    </row>
    <row r="16" spans="1:11" ht="13.5" customHeight="1">
      <c r="A16" s="10"/>
      <c r="B16" s="1014" t="str">
        <f xml:space="preserve"> "Year 5  (" &amp; Config!$B$37 &amp; ")"</f>
        <v>Year 5  (2017-2018)</v>
      </c>
      <c r="C16" s="1019">
        <f>WrkCapY5</f>
        <v>-206978.375</v>
      </c>
      <c r="D16" s="335" t="str">
        <f>IF(BalSht!$AT$31&lt;&gt;0,BalSht!$AT$14/BalSht!$AT$31,"N.A.")</f>
        <v>N.A.</v>
      </c>
      <c r="E16" s="335" t="str">
        <f>IF(BalSht!$AT$31&lt;&gt;0,(BalSht!$AT$14-BalSht!AS12)/BalSht!$AT$31,"N.A.")</f>
        <v>N.A.</v>
      </c>
      <c r="F16" s="331">
        <f>IncSt!AQ9/WrkCapY5</f>
        <v>0</v>
      </c>
      <c r="G16" s="331">
        <f>(BalSht!AT$31+BalSht!AT$36)/BalSht!AT$41</f>
        <v>0</v>
      </c>
      <c r="H16" s="332">
        <f>IncSt!AQ34/BalSht!AT41</f>
        <v>0.24137787341310415</v>
      </c>
      <c r="I16" s="1122" t="str">
        <f>IF(K16&lt;&gt;0, IncSt!AQ34/K16, "N.A.")</f>
        <v>N.A.</v>
      </c>
      <c r="J16" s="332">
        <f>IncSt!AQ34/BalSht!AU24</f>
        <v>0.24137787341310415</v>
      </c>
      <c r="K16">
        <f>IncSt!AQ9</f>
        <v>0</v>
      </c>
    </row>
    <row r="17" spans="9:9">
      <c r="I17" s="1124"/>
    </row>
  </sheetData>
  <sheetProtection sheet="1" objects="1" scenarios="1"/>
  <phoneticPr fontId="3" type="noConversion"/>
  <printOptions horizontalCentered="1"/>
  <pageMargins left="0.5" right="0.5" top="1.25" bottom="0.5" header="0.5" footer="0.5"/>
  <pageSetup scale="70" orientation="landscape" r:id="rId1"/>
  <headerFooter alignWithMargins="0">
    <oddHeader>&amp;CKey Ratios</oddHeader>
    <oddFooter>Page &amp;P of &amp;N</oddFooter>
  </headerFooter>
  <legacyDrawing r:id="rId2"/>
</worksheet>
</file>

<file path=xl/worksheets/sheet19.xml><?xml version="1.0" encoding="utf-8"?>
<worksheet xmlns="http://schemas.openxmlformats.org/spreadsheetml/2006/main" xmlns:r="http://schemas.openxmlformats.org/officeDocument/2006/relationships">
  <sheetPr codeName="Sheet8"/>
  <dimension ref="B2:B15"/>
  <sheetViews>
    <sheetView showGridLines="0" workbookViewId="0">
      <selection activeCell="B9" sqref="B9"/>
    </sheetView>
  </sheetViews>
  <sheetFormatPr defaultRowHeight="12.75"/>
  <cols>
    <col min="1" max="1" width="2.7109375" customWidth="1"/>
    <col min="2" max="2" width="71" customWidth="1"/>
  </cols>
  <sheetData>
    <row r="2" spans="2:2" ht="15.75">
      <c r="B2" s="645" t="s">
        <v>315</v>
      </c>
    </row>
    <row r="3" spans="2:2" s="641" customFormat="1" ht="13.5" thickBot="1">
      <c r="B3" s="399"/>
    </row>
    <row r="4" spans="2:2" s="641" customFormat="1">
      <c r="B4" s="646" t="s">
        <v>387</v>
      </c>
    </row>
    <row r="5" spans="2:2" s="641" customFormat="1">
      <c r="B5" s="646" t="s">
        <v>316</v>
      </c>
    </row>
    <row r="6" spans="2:2">
      <c r="B6" s="647"/>
    </row>
    <row r="7" spans="2:2" ht="63" customHeight="1">
      <c r="B7" s="647"/>
    </row>
    <row r="8" spans="2:2">
      <c r="B8" s="647"/>
    </row>
    <row r="9" spans="2:2">
      <c r="B9" s="648" t="s">
        <v>418</v>
      </c>
    </row>
    <row r="10" spans="2:2">
      <c r="B10" s="648" t="s">
        <v>300</v>
      </c>
    </row>
    <row r="11" spans="2:2">
      <c r="B11" s="648" t="s">
        <v>419</v>
      </c>
    </row>
    <row r="12" spans="2:2">
      <c r="B12" s="649" t="s">
        <v>301</v>
      </c>
    </row>
    <row r="13" spans="2:2">
      <c r="B13" s="647"/>
    </row>
    <row r="14" spans="2:2">
      <c r="B14" s="647"/>
    </row>
    <row r="15" spans="2:2">
      <c r="B15" s="650"/>
    </row>
  </sheetData>
  <sheetProtection sheet="1" objects="1" scenarios="1"/>
  <dataConsolidate/>
  <hyperlinks>
    <hyperlink ref="B12"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sheetPr codeName="Setup2">
    <pageSetUpPr autoPageBreaks="0"/>
  </sheetPr>
  <dimension ref="B1:H71"/>
  <sheetViews>
    <sheetView showGridLines="0" showOutlineSymbols="0" topLeftCell="A20" zoomScaleNormal="100" workbookViewId="0">
      <selection activeCell="C3" sqref="C3:D3"/>
    </sheetView>
  </sheetViews>
  <sheetFormatPr defaultColWidth="10.5703125" defaultRowHeight="15"/>
  <cols>
    <col min="1" max="1" width="2.5703125" style="4" customWidth="1"/>
    <col min="2" max="2" width="11" style="4" customWidth="1"/>
    <col min="3" max="3" width="52.5703125" style="4" customWidth="1"/>
    <col min="4" max="4" width="62.140625" style="4" customWidth="1"/>
    <col min="5" max="5" width="3" style="4" customWidth="1"/>
    <col min="6" max="16384" width="10.5703125" style="4"/>
  </cols>
  <sheetData>
    <row r="1" spans="2:7" ht="19.5" customHeight="1">
      <c r="C1" s="4" t="s">
        <v>284</v>
      </c>
    </row>
    <row r="2" spans="2:7" s="6" customFormat="1" ht="24.95" customHeight="1">
      <c r="B2" s="2"/>
      <c r="C2" s="1195" t="s">
        <v>169</v>
      </c>
      <c r="D2" s="1196"/>
    </row>
    <row r="3" spans="2:7" s="6" customFormat="1" ht="40.5" customHeight="1">
      <c r="C3" s="1193" t="s">
        <v>283</v>
      </c>
      <c r="D3" s="1194"/>
    </row>
    <row r="4" spans="2:7" s="6" customFormat="1" ht="72.75" customHeight="1">
      <c r="C4" s="1197" t="s">
        <v>408</v>
      </c>
      <c r="D4" s="1198"/>
    </row>
    <row r="5" spans="2:7" s="6" customFormat="1" ht="207" customHeight="1">
      <c r="C5" s="1002" t="s">
        <v>382</v>
      </c>
      <c r="D5" s="1003"/>
    </row>
    <row r="6" spans="2:7" s="6" customFormat="1" ht="71.25" customHeight="1">
      <c r="C6" s="1197" t="s">
        <v>402</v>
      </c>
      <c r="D6" s="1198"/>
    </row>
    <row r="7" spans="2:7" s="6" customFormat="1" ht="53.25" customHeight="1">
      <c r="C7" s="1199" t="s">
        <v>406</v>
      </c>
      <c r="D7" s="1200"/>
    </row>
    <row r="8" spans="2:7" s="6" customFormat="1" ht="63.75" customHeight="1">
      <c r="C8" s="1197" t="s">
        <v>403</v>
      </c>
      <c r="D8" s="1198"/>
    </row>
    <row r="9" spans="2:7" s="6" customFormat="1" ht="53.25" customHeight="1">
      <c r="C9" s="1199" t="s">
        <v>407</v>
      </c>
      <c r="D9" s="1200"/>
    </row>
    <row r="10" spans="2:7" s="6" customFormat="1" ht="136.5" customHeight="1">
      <c r="C10" s="1002" t="s">
        <v>400</v>
      </c>
      <c r="D10" s="1003"/>
    </row>
    <row r="11" spans="2:7" s="6" customFormat="1" ht="42.75" customHeight="1">
      <c r="C11" s="1189" t="s">
        <v>401</v>
      </c>
      <c r="D11" s="1190"/>
    </row>
    <row r="12" spans="2:7" s="6" customFormat="1" ht="30" customHeight="1" thickBot="1">
      <c r="C12" s="762"/>
      <c r="D12" s="1001"/>
    </row>
    <row r="13" spans="2:7" s="6" customFormat="1" ht="13.5" customHeight="1">
      <c r="B13" s="1191" t="s">
        <v>368</v>
      </c>
      <c r="C13" s="1192"/>
      <c r="D13" s="1192"/>
      <c r="E13" s="1004"/>
      <c r="F13"/>
      <c r="G13"/>
    </row>
    <row r="14" spans="2:7" s="63" customFormat="1" ht="238.5" customHeight="1">
      <c r="B14" s="1005"/>
      <c r="C14" s="568"/>
      <c r="D14" s="1139" t="s">
        <v>362</v>
      </c>
      <c r="E14" s="1006"/>
    </row>
    <row r="15" spans="2:7" ht="6" customHeight="1">
      <c r="B15" s="1007"/>
      <c r="E15" s="1008"/>
    </row>
    <row r="16" spans="2:7" ht="281.25" customHeight="1">
      <c r="B16" s="1007"/>
      <c r="D16" s="1140" t="s">
        <v>366</v>
      </c>
      <c r="E16" s="1008"/>
    </row>
    <row r="17" spans="2:8" ht="6.75" customHeight="1">
      <c r="B17" s="1007"/>
      <c r="D17" s="10"/>
      <c r="E17" s="1008"/>
    </row>
    <row r="18" spans="2:8" ht="228" customHeight="1" thickBot="1">
      <c r="B18" s="1009"/>
      <c r="C18" s="1010"/>
      <c r="D18" s="1141" t="s">
        <v>367</v>
      </c>
      <c r="E18" s="1011"/>
    </row>
    <row r="19" spans="2:8" ht="15.75" thickBot="1"/>
    <row r="20" spans="2:8" ht="15.75">
      <c r="B20" s="1191" t="s">
        <v>404</v>
      </c>
      <c r="C20" s="1192"/>
      <c r="D20" s="1192"/>
      <c r="E20" s="1004"/>
      <c r="F20"/>
      <c r="G20"/>
    </row>
    <row r="21" spans="2:8" ht="121.5" customHeight="1">
      <c r="B21" s="1007"/>
      <c r="D21" s="1142" t="s">
        <v>405</v>
      </c>
      <c r="E21" s="1008"/>
    </row>
    <row r="22" spans="2:8" ht="3.75" customHeight="1">
      <c r="B22" s="1007"/>
      <c r="E22" s="1008"/>
    </row>
    <row r="23" spans="2:8" ht="211.5" customHeight="1">
      <c r="B23" s="1007"/>
      <c r="D23" s="1143" t="s">
        <v>363</v>
      </c>
      <c r="E23" s="1008"/>
    </row>
    <row r="24" spans="2:8">
      <c r="B24" s="1007"/>
      <c r="D24" s="10"/>
      <c r="E24" s="1008"/>
    </row>
    <row r="25" spans="2:8" ht="207.75" customHeight="1">
      <c r="B25" s="1007"/>
      <c r="D25" s="1144" t="s">
        <v>364</v>
      </c>
      <c r="E25" s="1008"/>
    </row>
    <row r="26" spans="2:8" ht="9.75" customHeight="1">
      <c r="B26" s="1007"/>
      <c r="C26" s="5"/>
      <c r="D26" s="10"/>
      <c r="E26" s="1008"/>
    </row>
    <row r="27" spans="2:8" ht="231" customHeight="1">
      <c r="B27" s="1007"/>
      <c r="D27" s="1144" t="s">
        <v>365</v>
      </c>
      <c r="E27" s="1008"/>
      <c r="H27"/>
    </row>
    <row r="28" spans="2:8">
      <c r="B28" s="1007"/>
      <c r="E28" s="1008"/>
    </row>
    <row r="29" spans="2:8" ht="15.75" thickBot="1">
      <c r="B29" s="1009"/>
      <c r="C29" s="1010"/>
      <c r="D29" s="1010"/>
      <c r="E29" s="1011"/>
    </row>
    <row r="54" spans="2:2">
      <c r="B54"/>
    </row>
    <row r="71" spans="3:3">
      <c r="C71"/>
    </row>
  </sheetData>
  <dataConsolidate/>
  <mergeCells count="10">
    <mergeCell ref="C11:D11"/>
    <mergeCell ref="B20:D20"/>
    <mergeCell ref="B13:D13"/>
    <mergeCell ref="C3:D3"/>
    <mergeCell ref="C2:D2"/>
    <mergeCell ref="C6:D6"/>
    <mergeCell ref="C7:D7"/>
    <mergeCell ref="C4:D4"/>
    <mergeCell ref="C8:D8"/>
    <mergeCell ref="C9:D9"/>
  </mergeCells>
  <phoneticPr fontId="3" type="noConversion"/>
  <pageMargins left="0.75" right="0.75" top="1" bottom="1" header="0.5" footer="0.5"/>
  <pageSetup scale="72" orientation="portrait" horizontalDpi="4294967292" verticalDpi="4294967292" r:id="rId1"/>
  <headerFooter alignWithMargins="0">
    <oddHeader>&amp;CYour Company Name</oddHeader>
  </headerFooter>
  <rowBreaks count="2" manualBreakCount="2">
    <brk id="12" max="16383" man="1"/>
    <brk id="19" max="16383" man="1"/>
  </rowBreaks>
  <drawing r:id="rId2"/>
</worksheet>
</file>

<file path=xl/worksheets/sheet20.xml><?xml version="1.0" encoding="utf-8"?>
<worksheet xmlns="http://schemas.openxmlformats.org/spreadsheetml/2006/main" xmlns:r="http://schemas.openxmlformats.org/officeDocument/2006/relationships">
  <sheetPr codeName="Sheet4">
    <pageSetUpPr fitToPage="1"/>
  </sheetPr>
  <dimension ref="B2:B5"/>
  <sheetViews>
    <sheetView showGridLines="0" workbookViewId="0">
      <selection activeCell="B2" sqref="B2"/>
    </sheetView>
  </sheetViews>
  <sheetFormatPr defaultRowHeight="12.75"/>
  <cols>
    <col min="1" max="1" width="3.42578125" customWidth="1"/>
    <col min="2" max="2" width="103.28515625" customWidth="1"/>
    <col min="3" max="3" width="2" customWidth="1"/>
  </cols>
  <sheetData>
    <row r="2" spans="2:2" ht="15.75">
      <c r="B2" s="645" t="s">
        <v>308</v>
      </c>
    </row>
    <row r="3" spans="2:2" ht="13.5" thickBot="1">
      <c r="B3" s="399"/>
    </row>
    <row r="4" spans="2:2" ht="352.5" customHeight="1">
      <c r="B4" s="1170" t="s">
        <v>391</v>
      </c>
    </row>
    <row r="5" spans="2:2" ht="191.25">
      <c r="B5" s="1171" t="s">
        <v>392</v>
      </c>
    </row>
  </sheetData>
  <sheetProtection sheet="1" objects="1" scenarios="1"/>
  <dataConsolidate/>
  <pageMargins left="0.7" right="0.7" top="0.75" bottom="0.75" header="0.3" footer="0.3"/>
  <pageSetup scale="86" orientation="portrait" horizontalDpi="1200" verticalDpi="1200" r:id="rId1"/>
</worksheet>
</file>

<file path=xl/worksheets/sheet21.xml><?xml version="1.0" encoding="utf-8"?>
<worksheet xmlns="http://schemas.openxmlformats.org/spreadsheetml/2006/main" xmlns:r="http://schemas.openxmlformats.org/officeDocument/2006/relationships">
  <sheetPr codeName="Config"/>
  <dimension ref="A1:CN90"/>
  <sheetViews>
    <sheetView zoomScaleNormal="100" zoomScaleSheetLayoutView="50" workbookViewId="0">
      <selection activeCell="B5" sqref="B5"/>
    </sheetView>
  </sheetViews>
  <sheetFormatPr defaultRowHeight="12.75"/>
  <cols>
    <col min="1" max="1" width="11.7109375" customWidth="1"/>
    <col min="4" max="4" width="9.42578125" customWidth="1"/>
    <col min="5" max="5" width="11.42578125" customWidth="1"/>
    <col min="6" max="6" width="10" customWidth="1"/>
    <col min="7" max="7" width="10.140625" customWidth="1"/>
    <col min="9" max="9" width="5.7109375" customWidth="1"/>
    <col min="10" max="10" width="8.5703125" customWidth="1"/>
    <col min="11" max="11" width="10.85546875" customWidth="1"/>
    <col min="12" max="12" width="9.7109375" customWidth="1"/>
    <col min="14" max="14" width="12.28515625" customWidth="1"/>
    <col min="19" max="19" width="62.85546875" customWidth="1"/>
    <col min="23" max="23" width="6.5703125" customWidth="1"/>
    <col min="24" max="24" width="11.28515625" customWidth="1"/>
    <col min="27" max="27" width="5.28515625" customWidth="1"/>
    <col min="28" max="28" width="13.140625" customWidth="1"/>
    <col min="29" max="29" width="8.5703125" customWidth="1"/>
    <col min="30" max="101" width="12.140625" customWidth="1"/>
  </cols>
  <sheetData>
    <row r="1" spans="1:92">
      <c r="A1" s="769" t="s">
        <v>333</v>
      </c>
      <c r="B1" s="767"/>
      <c r="F1" s="615" t="s">
        <v>293</v>
      </c>
      <c r="I1" s="224" t="str">
        <f>B70</f>
        <v>Jan</v>
      </c>
      <c r="J1" s="66">
        <v>1</v>
      </c>
      <c r="L1" s="770" t="s">
        <v>214</v>
      </c>
    </row>
    <row r="2" spans="1:92">
      <c r="B2" s="767"/>
      <c r="F2" s="756">
        <f>setupYearStart</f>
        <v>2013</v>
      </c>
      <c r="I2" t="str">
        <f>C70</f>
        <v>Feb</v>
      </c>
      <c r="J2" s="66">
        <v>2</v>
      </c>
      <c r="L2" s="765">
        <f>setupYearStart</f>
        <v>2013</v>
      </c>
      <c r="M2" s="66">
        <v>0</v>
      </c>
    </row>
    <row r="3" spans="1:92">
      <c r="A3" s="64" t="s">
        <v>278</v>
      </c>
      <c r="B3" s="767"/>
      <c r="F3" s="615" t="s">
        <v>294</v>
      </c>
      <c r="I3" t="str">
        <f>D70</f>
        <v>Mar</v>
      </c>
      <c r="J3" s="66">
        <v>3</v>
      </c>
      <c r="L3" s="766">
        <f>L2+1</f>
        <v>2014</v>
      </c>
      <c r="M3" s="66">
        <v>12</v>
      </c>
    </row>
    <row r="4" spans="1:92">
      <c r="A4" s="567">
        <v>2.8</v>
      </c>
      <c r="B4" s="767"/>
      <c r="F4" s="758" t="str">
        <f>setupMonthStart</f>
        <v>January</v>
      </c>
      <c r="I4" t="str">
        <f>E70</f>
        <v>Apr</v>
      </c>
      <c r="J4" s="66">
        <v>4</v>
      </c>
      <c r="L4" s="766">
        <f>L3+1</f>
        <v>2015</v>
      </c>
      <c r="M4" s="66">
        <v>24</v>
      </c>
      <c r="V4" s="103"/>
      <c r="X4" s="510"/>
      <c r="CN4" s="226"/>
    </row>
    <row r="5" spans="1:92">
      <c r="A5" s="76">
        <v>40015</v>
      </c>
      <c r="B5" s="767"/>
      <c r="F5" s="615" t="s">
        <v>299</v>
      </c>
      <c r="I5" t="str">
        <f>F70</f>
        <v>May</v>
      </c>
      <c r="J5" s="66">
        <v>5</v>
      </c>
      <c r="L5" s="766">
        <f>L4+1</f>
        <v>2016</v>
      </c>
      <c r="M5" s="66">
        <v>36</v>
      </c>
      <c r="V5" s="66"/>
      <c r="CN5" s="226"/>
    </row>
    <row r="6" spans="1:92">
      <c r="B6" s="767"/>
      <c r="F6" s="759" t="str">
        <f>LEFT(cMonthStartup,3)</f>
        <v>Jan</v>
      </c>
      <c r="I6" t="str">
        <f>G70</f>
        <v>Jun</v>
      </c>
      <c r="J6" s="66">
        <v>6</v>
      </c>
      <c r="L6" s="766">
        <f>L5+1</f>
        <v>2017</v>
      </c>
      <c r="M6" s="66">
        <v>48</v>
      </c>
      <c r="CN6" s="226"/>
    </row>
    <row r="7" spans="1:92">
      <c r="B7" s="768"/>
      <c r="F7" s="64" t="s">
        <v>280</v>
      </c>
      <c r="I7" t="str">
        <f>H70</f>
        <v>Jul</v>
      </c>
      <c r="J7" s="66">
        <v>7</v>
      </c>
      <c r="L7" s="766">
        <f>L6+1</f>
        <v>2018</v>
      </c>
      <c r="CN7" s="226"/>
    </row>
    <row r="8" spans="1:92">
      <c r="A8" s="615" t="s">
        <v>350</v>
      </c>
      <c r="F8" s="757">
        <f>DATEVALUE("01-"&amp;cMonthStartupAbbrev&amp;"-"&amp;cYearStartup)</f>
        <v>39813</v>
      </c>
      <c r="I8" t="str">
        <f>I70</f>
        <v>Aug</v>
      </c>
      <c r="J8" s="66">
        <v>8</v>
      </c>
      <c r="CN8" s="226"/>
    </row>
    <row r="9" spans="1:92">
      <c r="A9" t="s">
        <v>302</v>
      </c>
      <c r="I9" t="str">
        <f>J70</f>
        <v>Sep</v>
      </c>
      <c r="J9" s="66">
        <v>9</v>
      </c>
      <c r="K9" s="615"/>
    </row>
    <row r="10" spans="1:92">
      <c r="I10" t="str">
        <f>K70</f>
        <v>Oct</v>
      </c>
      <c r="J10" s="66">
        <v>10</v>
      </c>
      <c r="K10" s="509"/>
    </row>
    <row r="11" spans="1:92">
      <c r="I11" t="str">
        <f>L70</f>
        <v>Nov</v>
      </c>
      <c r="J11" s="66">
        <v>11</v>
      </c>
    </row>
    <row r="12" spans="1:92">
      <c r="I12" t="str">
        <f>M70</f>
        <v>Dec</v>
      </c>
      <c r="J12" s="66">
        <v>12</v>
      </c>
      <c r="N12" s="103"/>
    </row>
    <row r="13" spans="1:92">
      <c r="K13" s="615"/>
    </row>
    <row r="14" spans="1:92">
      <c r="D14" s="64" t="s">
        <v>197</v>
      </c>
      <c r="E14" s="64"/>
      <c r="I14" s="64"/>
      <c r="J14" s="64"/>
      <c r="K14" s="619"/>
    </row>
    <row r="15" spans="1:92">
      <c r="A15" s="64" t="s">
        <v>183</v>
      </c>
      <c r="C15" s="76"/>
      <c r="D15" s="217"/>
      <c r="E15" t="s">
        <v>198</v>
      </c>
      <c r="F15" t="s">
        <v>199</v>
      </c>
      <c r="K15" s="617"/>
    </row>
    <row r="16" spans="1:92">
      <c r="A16" s="103" t="s">
        <v>184</v>
      </c>
      <c r="D16" s="218" t="s">
        <v>195</v>
      </c>
      <c r="E16" s="219">
        <f>1-E17</f>
        <v>0</v>
      </c>
      <c r="F16" s="75">
        <f>E16*CreditSales</f>
        <v>0</v>
      </c>
      <c r="K16" s="618"/>
    </row>
    <row r="17" spans="1:11">
      <c r="A17" s="103" t="s">
        <v>185</v>
      </c>
      <c r="D17" t="s">
        <v>196</v>
      </c>
      <c r="E17" s="219">
        <f>IF(CreditTerms&lt;=30,CreditTerms/30,IF(AND(CreditTerms&gt;30,CreditTerms&lt;=60),(CreditTerms-30)/30,IF(AND(CreditTerms&gt;60,CreditTerms&lt;=90),(CreditTerms-60)/30,IF(AND(CreditTerms&gt;90,CreditTerms&lt;=120),(CreditTerms-90)/30,"Error"))))</f>
        <v>1</v>
      </c>
      <c r="F17" s="75">
        <f>E17*CreditSales</f>
        <v>0.25</v>
      </c>
      <c r="K17" s="508"/>
    </row>
    <row r="18" spans="1:11">
      <c r="A18" s="103" t="s">
        <v>186</v>
      </c>
      <c r="E18" s="75"/>
      <c r="F18" s="75"/>
    </row>
    <row r="19" spans="1:11">
      <c r="A19" s="103" t="s">
        <v>187</v>
      </c>
      <c r="E19" s="75"/>
      <c r="F19" s="75"/>
    </row>
    <row r="20" spans="1:11">
      <c r="A20" s="103" t="s">
        <v>188</v>
      </c>
    </row>
    <row r="21" spans="1:11">
      <c r="A21" s="103" t="s">
        <v>189</v>
      </c>
      <c r="D21" s="64" t="s">
        <v>254</v>
      </c>
    </row>
    <row r="22" spans="1:11">
      <c r="A22" s="103" t="s">
        <v>190</v>
      </c>
      <c r="D22" s="64" t="s">
        <v>255</v>
      </c>
      <c r="E22" s="321">
        <f>BalSht!D14-BalSht!D31</f>
        <v>-2908.375</v>
      </c>
    </row>
    <row r="23" spans="1:11">
      <c r="A23" s="103" t="s">
        <v>191</v>
      </c>
      <c r="D23" s="64" t="s">
        <v>256</v>
      </c>
      <c r="E23" s="321">
        <f>BalSht!J14-BalSht!J31</f>
        <v>-10198.375</v>
      </c>
    </row>
    <row r="24" spans="1:11">
      <c r="A24" s="103" t="s">
        <v>192</v>
      </c>
      <c r="D24" s="64" t="s">
        <v>257</v>
      </c>
      <c r="E24" s="321">
        <f>BalSht!P14-BalSht!P31</f>
        <v>-17488.375</v>
      </c>
    </row>
    <row r="25" spans="1:11">
      <c r="A25" s="103" t="s">
        <v>193</v>
      </c>
      <c r="D25" s="64" t="s">
        <v>258</v>
      </c>
      <c r="E25" s="321">
        <f>BalSht!V14-BalSht!V31</f>
        <v>-24778.375</v>
      </c>
    </row>
    <row r="26" spans="1:11">
      <c r="D26" s="64" t="s">
        <v>259</v>
      </c>
      <c r="E26" s="321">
        <f>BalSht!AB14-BalSht!AB31</f>
        <v>-63298.375</v>
      </c>
    </row>
    <row r="27" spans="1:11">
      <c r="D27" s="64" t="s">
        <v>260</v>
      </c>
      <c r="E27" s="321">
        <f>BalSht!AH14-BalSht!AH31</f>
        <v>-107058.375</v>
      </c>
    </row>
    <row r="28" spans="1:11">
      <c r="D28" s="64" t="s">
        <v>261</v>
      </c>
      <c r="E28" s="321">
        <f>BalSht!AN14-BalSht!AN31</f>
        <v>-157018.375</v>
      </c>
    </row>
    <row r="29" spans="1:11">
      <c r="D29" s="64" t="s">
        <v>262</v>
      </c>
      <c r="E29" s="763">
        <f>BalSht!AT14-BalSht!AT31</f>
        <v>-206978.375</v>
      </c>
    </row>
    <row r="30" spans="1:11">
      <c r="A30" s="225"/>
    </row>
    <row r="31" spans="1:11">
      <c r="A31" s="225"/>
    </row>
    <row r="32" spans="1:11" ht="15" customHeight="1">
      <c r="A32" s="225"/>
      <c r="E32" s="615" t="s">
        <v>290</v>
      </c>
    </row>
    <row r="33" spans="1:5">
      <c r="A33" s="229" t="s">
        <v>285</v>
      </c>
      <c r="B33" t="str">
        <f>IF(cMonthStartup=1,TEXT(cYearStartup,"general"),TEXT(cYearStartup,"general")&amp;"-"&amp;TEXT(cYearStartup+1,"general"))</f>
        <v>2013-2014</v>
      </c>
      <c r="E33" t="str">
        <f>"Year 1: Financials at-a-Glance (" &amp; B$33 &amp; ")"</f>
        <v>Year 1: Financials at-a-Glance (2013-2014)</v>
      </c>
    </row>
    <row r="34" spans="1:5">
      <c r="A34" s="229" t="s">
        <v>286</v>
      </c>
      <c r="B34" t="str">
        <f>IF(cMonthStartup=1,TEXT(cYearStartup+1,"general"),TEXT(cYearStartup+1,"general")&amp;"-"&amp;TEXT(cYearStartup+2,"general"))</f>
        <v>2014-2015</v>
      </c>
      <c r="E34" s="616" t="str">
        <f>"Year 1: Net Sales (" &amp; B$33 &amp; ")"</f>
        <v>Year 1: Net Sales (2013-2014)</v>
      </c>
    </row>
    <row r="35" spans="1:5">
      <c r="A35" s="229" t="s">
        <v>287</v>
      </c>
      <c r="B35" t="str">
        <f>IF(cMonthStartup=1,TEXT(cYearStartup+2,"general"),TEXT(cYearStartup+2,"general")&amp;"-"&amp;TEXT(cYearStartup+3,"general"))</f>
        <v>2015-2016</v>
      </c>
      <c r="E35" s="616" t="str">
        <f>"Year 1: Cash Flow (" &amp; $B$33 &amp; ")"</f>
        <v>Year 1: Cash Flow (2013-2014)</v>
      </c>
    </row>
    <row r="36" spans="1:5">
      <c r="A36" s="229" t="s">
        <v>288</v>
      </c>
      <c r="B36" t="str">
        <f>IF(cMonthStartup=1,TEXT(cYearStartup+3,"general"),TEXT(cYearStartup+3,"general")&amp;"-"&amp;TEXT(cYearStartup+4,"general"))</f>
        <v>2016-2017</v>
      </c>
      <c r="E36" s="616" t="str">
        <f>"Year 2: Cash Flow (" &amp; $B$34 &amp; ")"</f>
        <v>Year 2: Cash Flow (2014-2015)</v>
      </c>
    </row>
    <row r="37" spans="1:5">
      <c r="A37" s="229" t="s">
        <v>289</v>
      </c>
      <c r="B37" t="str">
        <f>IF(cMonthStartup=1,TEXT(cYearStartup+4,"general"),TEXT(cYearStartup+4,"general")&amp;"-"&amp;TEXT(cYearStartup+5,"general"))</f>
        <v>2017-2018</v>
      </c>
      <c r="E37" s="616"/>
    </row>
    <row r="38" spans="1:5">
      <c r="A38" s="225"/>
      <c r="E38" s="616"/>
    </row>
    <row r="39" spans="1:5">
      <c r="A39" s="225"/>
    </row>
    <row r="40" spans="1:5">
      <c r="A40" s="620" t="s">
        <v>291</v>
      </c>
    </row>
    <row r="41" spans="1:5">
      <c r="A41" t="s">
        <v>7</v>
      </c>
    </row>
    <row r="42" spans="1:5">
      <c r="A42" t="s">
        <v>8</v>
      </c>
    </row>
    <row r="43" spans="1:5">
      <c r="A43" t="s">
        <v>9</v>
      </c>
    </row>
    <row r="44" spans="1:5">
      <c r="A44" t="s">
        <v>10</v>
      </c>
    </row>
    <row r="45" spans="1:5">
      <c r="A45" t="s">
        <v>147</v>
      </c>
    </row>
    <row r="46" spans="1:5">
      <c r="A46" t="s">
        <v>11</v>
      </c>
    </row>
    <row r="47" spans="1:5">
      <c r="A47" t="s">
        <v>12</v>
      </c>
    </row>
    <row r="48" spans="1:5">
      <c r="A48" t="s">
        <v>13</v>
      </c>
    </row>
    <row r="49" spans="1:1">
      <c r="A49" t="s">
        <v>14</v>
      </c>
    </row>
    <row r="50" spans="1:1">
      <c r="A50" t="s">
        <v>15</v>
      </c>
    </row>
    <row r="51" spans="1:1">
      <c r="A51" t="s">
        <v>16</v>
      </c>
    </row>
    <row r="52" spans="1:1">
      <c r="A52" t="s">
        <v>17</v>
      </c>
    </row>
    <row r="53" spans="1:1">
      <c r="A53" t="s">
        <v>7</v>
      </c>
    </row>
    <row r="54" spans="1:1">
      <c r="A54" t="s">
        <v>8</v>
      </c>
    </row>
    <row r="55" spans="1:1">
      <c r="A55" t="s">
        <v>9</v>
      </c>
    </row>
    <row r="56" spans="1:1">
      <c r="A56" t="s">
        <v>10</v>
      </c>
    </row>
    <row r="57" spans="1:1">
      <c r="A57" t="s">
        <v>147</v>
      </c>
    </row>
    <row r="58" spans="1:1" s="228" customFormat="1">
      <c r="A58" t="s">
        <v>11</v>
      </c>
    </row>
    <row r="59" spans="1:1">
      <c r="A59" t="s">
        <v>12</v>
      </c>
    </row>
    <row r="60" spans="1:1">
      <c r="A60" t="s">
        <v>13</v>
      </c>
    </row>
    <row r="61" spans="1:1">
      <c r="A61" t="s">
        <v>14</v>
      </c>
    </row>
    <row r="62" spans="1:1">
      <c r="A62" t="s">
        <v>15</v>
      </c>
    </row>
    <row r="63" spans="1:1">
      <c r="A63" t="s">
        <v>16</v>
      </c>
    </row>
    <row r="64" spans="1:1">
      <c r="A64" t="s">
        <v>17</v>
      </c>
    </row>
    <row r="65" spans="1:19">
      <c r="A65" s="225"/>
      <c r="S65" s="616"/>
    </row>
    <row r="66" spans="1:19">
      <c r="A66" s="225"/>
      <c r="B66" s="622" t="s">
        <v>292</v>
      </c>
    </row>
    <row r="67" spans="1:19" s="621" customFormat="1" ht="25.5">
      <c r="A67" s="623" t="s">
        <v>295</v>
      </c>
      <c r="B67" s="621" t="str">
        <f>cMonthStartup</f>
        <v>January</v>
      </c>
      <c r="C67" s="621" t="str">
        <f t="shared" ref="C67:M67" si="0">INDEX( listdoubleMonths, C68)</f>
        <v>February</v>
      </c>
      <c r="D67" s="621" t="str">
        <f t="shared" si="0"/>
        <v>March</v>
      </c>
      <c r="E67" s="621" t="str">
        <f t="shared" si="0"/>
        <v>April</v>
      </c>
      <c r="F67" s="621" t="str">
        <f t="shared" si="0"/>
        <v>May</v>
      </c>
      <c r="G67" s="621" t="str">
        <f t="shared" si="0"/>
        <v>June</v>
      </c>
      <c r="H67" s="621" t="str">
        <f t="shared" si="0"/>
        <v>July</v>
      </c>
      <c r="I67" s="621" t="str">
        <f t="shared" si="0"/>
        <v>August</v>
      </c>
      <c r="J67" s="621" t="str">
        <f t="shared" si="0"/>
        <v>September</v>
      </c>
      <c r="K67" s="621" t="str">
        <f t="shared" si="0"/>
        <v>October</v>
      </c>
      <c r="L67" s="621" t="str">
        <f t="shared" si="0"/>
        <v>November</v>
      </c>
      <c r="M67" s="621" t="str">
        <f t="shared" si="0"/>
        <v>December</v>
      </c>
    </row>
    <row r="68" spans="1:19" ht="38.25">
      <c r="A68" s="624" t="s">
        <v>296</v>
      </c>
      <c r="B68" s="221">
        <f>MATCH(B67, listdoubleMonths, 0)</f>
        <v>1</v>
      </c>
      <c r="C68" s="221">
        <f t="shared" ref="C68:M68" si="1">B68+1</f>
        <v>2</v>
      </c>
      <c r="D68" s="221">
        <f t="shared" si="1"/>
        <v>3</v>
      </c>
      <c r="E68" s="221">
        <f t="shared" si="1"/>
        <v>4</v>
      </c>
      <c r="F68" s="221">
        <f t="shared" si="1"/>
        <v>5</v>
      </c>
      <c r="G68" s="221">
        <f t="shared" si="1"/>
        <v>6</v>
      </c>
      <c r="H68" s="221">
        <f t="shared" si="1"/>
        <v>7</v>
      </c>
      <c r="I68" s="221">
        <f t="shared" si="1"/>
        <v>8</v>
      </c>
      <c r="J68" s="221">
        <f t="shared" si="1"/>
        <v>9</v>
      </c>
      <c r="K68" s="221">
        <f t="shared" si="1"/>
        <v>10</v>
      </c>
      <c r="L68" s="221">
        <f t="shared" si="1"/>
        <v>11</v>
      </c>
      <c r="M68" s="221">
        <f t="shared" si="1"/>
        <v>12</v>
      </c>
    </row>
    <row r="69" spans="1:19" ht="38.25">
      <c r="A69" s="625" t="s">
        <v>297</v>
      </c>
      <c r="B69" s="221">
        <f t="shared" ref="B69:M69" si="2">IF(B68&lt;=12, B68, B68-12)</f>
        <v>1</v>
      </c>
      <c r="C69" s="221">
        <f t="shared" si="2"/>
        <v>2</v>
      </c>
      <c r="D69" s="221">
        <f t="shared" si="2"/>
        <v>3</v>
      </c>
      <c r="E69" s="221">
        <f t="shared" si="2"/>
        <v>4</v>
      </c>
      <c r="F69" s="221">
        <f t="shared" si="2"/>
        <v>5</v>
      </c>
      <c r="G69" s="221">
        <f t="shared" si="2"/>
        <v>6</v>
      </c>
      <c r="H69" s="221">
        <f t="shared" si="2"/>
        <v>7</v>
      </c>
      <c r="I69" s="221">
        <f t="shared" si="2"/>
        <v>8</v>
      </c>
      <c r="J69" s="221">
        <f t="shared" si="2"/>
        <v>9</v>
      </c>
      <c r="K69" s="221">
        <f t="shared" si="2"/>
        <v>10</v>
      </c>
      <c r="L69" s="221">
        <f t="shared" si="2"/>
        <v>11</v>
      </c>
      <c r="M69" s="221">
        <f t="shared" si="2"/>
        <v>12</v>
      </c>
    </row>
    <row r="70" spans="1:19" s="64" customFormat="1">
      <c r="A70" s="229" t="s">
        <v>298</v>
      </c>
      <c r="B70" s="217" t="str">
        <f t="shared" ref="B70:M70" si="3">LEFT(B67,3)</f>
        <v>Jan</v>
      </c>
      <c r="C70" s="217" t="str">
        <f t="shared" si="3"/>
        <v>Feb</v>
      </c>
      <c r="D70" s="217" t="str">
        <f t="shared" si="3"/>
        <v>Mar</v>
      </c>
      <c r="E70" s="217" t="str">
        <f t="shared" si="3"/>
        <v>Apr</v>
      </c>
      <c r="F70" s="217" t="str">
        <f t="shared" si="3"/>
        <v>May</v>
      </c>
      <c r="G70" s="217" t="str">
        <f t="shared" si="3"/>
        <v>Jun</v>
      </c>
      <c r="H70" s="217" t="str">
        <f t="shared" si="3"/>
        <v>Jul</v>
      </c>
      <c r="I70" s="217" t="str">
        <f t="shared" si="3"/>
        <v>Aug</v>
      </c>
      <c r="J70" s="217" t="str">
        <f t="shared" si="3"/>
        <v>Sep</v>
      </c>
      <c r="K70" s="217" t="str">
        <f t="shared" si="3"/>
        <v>Oct</v>
      </c>
      <c r="L70" s="217" t="str">
        <f t="shared" si="3"/>
        <v>Nov</v>
      </c>
      <c r="M70" s="217" t="str">
        <f t="shared" si="3"/>
        <v>Dec</v>
      </c>
    </row>
    <row r="71" spans="1:19">
      <c r="A71" s="225"/>
    </row>
    <row r="74" spans="1:19">
      <c r="A74" s="769" t="s">
        <v>369</v>
      </c>
    </row>
    <row r="76" spans="1:19" ht="46.5" customHeight="1">
      <c r="A76" s="1236" t="s">
        <v>370</v>
      </c>
      <c r="B76" s="1236"/>
      <c r="C76" s="1236"/>
      <c r="D76" s="1236"/>
      <c r="E76" s="1236"/>
      <c r="F76" s="1236"/>
      <c r="G76" s="1236"/>
      <c r="H76" s="1236"/>
      <c r="I76" s="1236"/>
      <c r="J76" s="1236"/>
      <c r="K76" s="1236"/>
      <c r="L76" s="1236"/>
      <c r="M76" s="1236"/>
    </row>
    <row r="77" spans="1:19" ht="22.5" customHeight="1">
      <c r="A77" s="1237" t="s">
        <v>371</v>
      </c>
      <c r="B77" s="1237"/>
      <c r="C77" s="1237"/>
      <c r="D77" s="1237"/>
      <c r="E77" s="1237"/>
      <c r="F77" s="1237"/>
      <c r="G77" s="1237"/>
      <c r="H77" s="1237"/>
      <c r="I77" s="1237"/>
      <c r="J77" s="1237"/>
      <c r="K77" s="1237"/>
      <c r="L77" s="1237"/>
      <c r="M77" s="1237"/>
    </row>
    <row r="78" spans="1:19">
      <c r="A78" s="1235" t="s">
        <v>373</v>
      </c>
      <c r="B78" s="1238"/>
      <c r="C78" s="1238"/>
      <c r="D78" s="1238"/>
      <c r="E78" s="1238"/>
      <c r="F78" s="1238"/>
      <c r="G78" s="1238"/>
      <c r="H78" s="1238"/>
      <c r="I78" s="1238"/>
      <c r="J78" s="1238"/>
      <c r="K78" s="1238"/>
      <c r="L78" s="1238"/>
      <c r="M78" s="1238"/>
    </row>
    <row r="79" spans="1:19" ht="26.25" customHeight="1">
      <c r="A79" s="1239" t="s">
        <v>372</v>
      </c>
      <c r="B79" s="1239"/>
      <c r="C79" s="1239"/>
      <c r="D79" s="1239"/>
      <c r="E79" s="1239"/>
      <c r="F79" s="1239"/>
      <c r="G79" s="1239"/>
      <c r="H79" s="1239"/>
      <c r="I79" s="1239"/>
      <c r="J79" s="1239"/>
      <c r="K79" s="1239"/>
      <c r="L79" s="1239"/>
      <c r="M79" s="1239"/>
    </row>
    <row r="80" spans="1:19">
      <c r="A80" s="1240" t="s">
        <v>374</v>
      </c>
      <c r="B80" s="1240"/>
      <c r="C80" s="1240"/>
      <c r="D80" s="1240"/>
      <c r="E80" s="1240"/>
      <c r="F80" s="1240"/>
      <c r="G80" s="1240"/>
      <c r="H80" s="1240"/>
      <c r="I80" s="1240"/>
      <c r="J80" s="1240"/>
      <c r="K80" s="1240"/>
      <c r="L80" s="1240"/>
      <c r="M80" s="1240"/>
    </row>
    <row r="81" spans="1:13">
      <c r="A81" s="1235" t="s">
        <v>375</v>
      </c>
      <c r="B81" s="1235"/>
      <c r="C81" s="1235"/>
      <c r="D81" s="1235"/>
      <c r="E81" s="1235"/>
      <c r="F81" s="1235"/>
      <c r="G81" s="1235"/>
      <c r="H81" s="1235"/>
      <c r="I81" s="1235"/>
      <c r="J81" s="1235"/>
      <c r="K81" s="1235"/>
      <c r="L81" s="1235"/>
      <c r="M81" s="1235"/>
    </row>
    <row r="82" spans="1:13">
      <c r="A82" s="1235" t="s">
        <v>376</v>
      </c>
      <c r="B82" s="1235"/>
      <c r="C82" s="1235"/>
      <c r="D82" s="1235"/>
      <c r="E82" s="1235"/>
      <c r="F82" s="1235"/>
      <c r="G82" s="1235"/>
      <c r="H82" s="1235"/>
      <c r="I82" s="1235"/>
      <c r="J82" s="1235"/>
      <c r="K82" s="1235"/>
      <c r="L82" s="1235"/>
      <c r="M82" s="1235"/>
    </row>
    <row r="83" spans="1:13">
      <c r="A83" s="1235"/>
      <c r="B83" s="1235"/>
      <c r="C83" s="1235"/>
      <c r="D83" s="1235"/>
      <c r="E83" s="1235"/>
      <c r="F83" s="1235"/>
      <c r="G83" s="1235"/>
      <c r="H83" s="1235"/>
      <c r="I83" s="1235"/>
      <c r="J83" s="1235"/>
      <c r="K83" s="1235"/>
      <c r="L83" s="1235"/>
      <c r="M83" s="1235"/>
    </row>
    <row r="84" spans="1:13">
      <c r="A84" s="1235"/>
      <c r="B84" s="1235"/>
      <c r="C84" s="1235"/>
      <c r="D84" s="1235"/>
      <c r="E84" s="1235"/>
      <c r="F84" s="1235"/>
      <c r="G84" s="1235"/>
      <c r="H84" s="1235"/>
      <c r="I84" s="1235"/>
      <c r="J84" s="1235"/>
      <c r="K84" s="1235"/>
      <c r="L84" s="1235"/>
      <c r="M84" s="1235"/>
    </row>
    <row r="85" spans="1:13">
      <c r="A85" s="1235"/>
      <c r="B85" s="1235"/>
      <c r="C85" s="1235"/>
      <c r="D85" s="1235"/>
      <c r="E85" s="1235"/>
      <c r="F85" s="1235"/>
      <c r="G85" s="1235"/>
      <c r="H85" s="1235"/>
      <c r="I85" s="1235"/>
      <c r="J85" s="1235"/>
      <c r="K85" s="1235"/>
      <c r="L85" s="1235"/>
      <c r="M85" s="1235"/>
    </row>
    <row r="86" spans="1:13">
      <c r="A86" s="1235"/>
      <c r="B86" s="1235"/>
      <c r="C86" s="1235"/>
      <c r="D86" s="1235"/>
      <c r="E86" s="1235"/>
      <c r="F86" s="1235"/>
      <c r="G86" s="1235"/>
      <c r="H86" s="1235"/>
      <c r="I86" s="1235"/>
      <c r="J86" s="1235"/>
      <c r="K86" s="1235"/>
      <c r="L86" s="1235"/>
      <c r="M86" s="1235"/>
    </row>
    <row r="87" spans="1:13">
      <c r="A87" s="1235"/>
      <c r="B87" s="1235"/>
      <c r="C87" s="1235"/>
      <c r="D87" s="1235"/>
      <c r="E87" s="1235"/>
      <c r="F87" s="1235"/>
      <c r="G87" s="1235"/>
      <c r="H87" s="1235"/>
      <c r="I87" s="1235"/>
      <c r="J87" s="1235"/>
      <c r="K87" s="1235"/>
      <c r="L87" s="1235"/>
      <c r="M87" s="1235"/>
    </row>
    <row r="88" spans="1:13">
      <c r="A88" s="1235"/>
      <c r="B88" s="1235"/>
      <c r="C88" s="1235"/>
      <c r="D88" s="1235"/>
      <c r="E88" s="1235"/>
      <c r="F88" s="1235"/>
      <c r="G88" s="1235"/>
      <c r="H88" s="1235"/>
      <c r="I88" s="1235"/>
      <c r="J88" s="1235"/>
      <c r="K88" s="1235"/>
      <c r="L88" s="1235"/>
      <c r="M88" s="1235"/>
    </row>
    <row r="89" spans="1:13">
      <c r="A89" s="1235"/>
      <c r="B89" s="1235"/>
      <c r="C89" s="1235"/>
      <c r="D89" s="1235"/>
      <c r="E89" s="1235"/>
      <c r="F89" s="1235"/>
      <c r="G89" s="1235"/>
      <c r="H89" s="1235"/>
      <c r="I89" s="1235"/>
      <c r="J89" s="1235"/>
      <c r="K89" s="1235"/>
      <c r="L89" s="1235"/>
      <c r="M89" s="1235"/>
    </row>
    <row r="90" spans="1:13">
      <c r="A90" s="1235"/>
      <c r="B90" s="1235"/>
      <c r="C90" s="1235"/>
      <c r="D90" s="1235"/>
      <c r="E90" s="1235"/>
      <c r="F90" s="1235"/>
      <c r="G90" s="1235"/>
      <c r="H90" s="1235"/>
      <c r="I90" s="1235"/>
      <c r="J90" s="1235"/>
      <c r="K90" s="1235"/>
      <c r="L90" s="1235"/>
      <c r="M90" s="1235"/>
    </row>
  </sheetData>
  <sheetProtection selectLockedCells="1"/>
  <mergeCells count="15">
    <mergeCell ref="A81:M81"/>
    <mergeCell ref="A76:M76"/>
    <mergeCell ref="A77:M77"/>
    <mergeCell ref="A78:M78"/>
    <mergeCell ref="A79:M79"/>
    <mergeCell ref="A80:M80"/>
    <mergeCell ref="A88:M88"/>
    <mergeCell ref="A89:M89"/>
    <mergeCell ref="A90:M90"/>
    <mergeCell ref="A82:M82"/>
    <mergeCell ref="A83:M83"/>
    <mergeCell ref="A84:M84"/>
    <mergeCell ref="A85:M85"/>
    <mergeCell ref="A86:M86"/>
    <mergeCell ref="A87:M87"/>
  </mergeCells>
  <phoneticPr fontId="3" type="noConversion"/>
  <dataValidations count="1">
    <dataValidation type="list" allowBlank="1" showInputMessage="1" showErrorMessage="1" sqref="A9">
      <formula1>"Windows, MacOSX"</formula1>
    </dataValidation>
  </dataValidations>
  <pageMargins left="0.75" right="0.75" top="1" bottom="1" header="0.5" footer="0.5"/>
  <pageSetup orientation="portrait" horizontalDpi="4294967293" r:id="rId1"/>
  <headerFooter alignWithMargins="0">
    <oddHeader>&amp;CYour Company Name</oddHeader>
  </headerFooter>
  <drawing r:id="rId2"/>
  <legacyDrawing r:id="rId3"/>
</worksheet>
</file>

<file path=xl/worksheets/sheet22.xml><?xml version="1.0" encoding="utf-8"?>
<worksheet xmlns="http://schemas.openxmlformats.org/spreadsheetml/2006/main" xmlns:r="http://schemas.openxmlformats.org/officeDocument/2006/relationships">
  <sheetPr codeName="Sheet11"/>
  <dimension ref="B2:CI73"/>
  <sheetViews>
    <sheetView zoomScaleNormal="100" workbookViewId="0">
      <pane xSplit="4" ySplit="4" topLeftCell="E5" activePane="bottomRight" state="frozen"/>
      <selection pane="topRight" activeCell="E1" sqref="E1"/>
      <selection pane="bottomLeft" activeCell="A5" sqref="A5"/>
      <selection pane="bottomRight" activeCell="C2" sqref="C2"/>
    </sheetView>
  </sheetViews>
  <sheetFormatPr defaultRowHeight="12.75"/>
  <cols>
    <col min="1" max="1" width="1.7109375" style="345" customWidth="1"/>
    <col min="2" max="2" width="5.85546875" style="345" customWidth="1"/>
    <col min="3" max="3" width="9.140625" style="345"/>
    <col min="4" max="4" width="32.7109375" style="345" customWidth="1"/>
    <col min="5" max="5" width="12.7109375" style="345" bestFit="1" customWidth="1"/>
    <col min="6" max="6" width="12.85546875" style="345" customWidth="1"/>
    <col min="7" max="8" width="9.140625" style="345"/>
    <col min="9" max="9" width="11" style="345" customWidth="1"/>
    <col min="10" max="10" width="10.85546875" style="345" customWidth="1"/>
    <col min="11" max="13" width="9.140625" style="345"/>
    <col min="14" max="14" width="11.28515625" style="345" bestFit="1" customWidth="1"/>
    <col min="15" max="15" width="2.5703125" style="345" customWidth="1"/>
    <col min="16" max="16" width="13.140625" style="345" customWidth="1"/>
    <col min="17" max="17" width="10.28515625" style="345" bestFit="1" customWidth="1"/>
    <col min="18" max="19" width="9.28515625" style="345" bestFit="1" customWidth="1"/>
    <col min="20" max="20" width="11.42578125" style="345" customWidth="1"/>
    <col min="21" max="24" width="9.28515625" style="345" bestFit="1" customWidth="1"/>
    <col min="25" max="25" width="10.140625" style="345" customWidth="1"/>
    <col min="26" max="39" width="9.28515625" style="345" bestFit="1" customWidth="1"/>
    <col min="40" max="40" width="12.28515625" style="345" customWidth="1"/>
    <col min="41" max="43" width="9.28515625" style="345" bestFit="1" customWidth="1"/>
    <col min="44" max="44" width="11.5703125" style="345" customWidth="1"/>
    <col min="45" max="50" width="9.28515625" style="345" bestFit="1" customWidth="1"/>
    <col min="51" max="51" width="9.7109375" style="345" bestFit="1" customWidth="1"/>
    <col min="52" max="66" width="9.28515625" style="345" bestFit="1" customWidth="1"/>
    <col min="67" max="67" width="9.7109375" style="345" bestFit="1" customWidth="1"/>
    <col min="68" max="75" width="9.28515625" style="345" bestFit="1" customWidth="1"/>
    <col min="76" max="16384" width="9.140625" style="345"/>
  </cols>
  <sheetData>
    <row r="2" spans="2:87" ht="15.75">
      <c r="B2" s="922"/>
      <c r="C2" s="1029" t="s">
        <v>215</v>
      </c>
      <c r="D2" s="1029"/>
      <c r="E2" s="1029"/>
      <c r="F2" s="1030"/>
      <c r="G2" s="1030"/>
      <c r="H2" s="1031"/>
      <c r="I2" s="1032"/>
      <c r="J2" s="1031"/>
      <c r="K2" s="1031"/>
      <c r="L2" s="1031"/>
      <c r="M2" s="1031"/>
      <c r="N2" s="1031"/>
      <c r="O2" s="1031"/>
      <c r="P2" s="1031"/>
      <c r="Q2" s="1031"/>
      <c r="R2" s="1031"/>
      <c r="S2" s="1031"/>
      <c r="T2" s="1031"/>
      <c r="U2" s="1031"/>
      <c r="V2" s="1031"/>
      <c r="W2" s="1031"/>
      <c r="X2" s="1031"/>
      <c r="Y2" s="1031"/>
      <c r="Z2" s="1031"/>
      <c r="AA2" s="1031"/>
      <c r="AB2" s="1031"/>
      <c r="AC2" s="1031"/>
      <c r="AD2" s="1031"/>
      <c r="AE2" s="1031"/>
      <c r="AF2" s="1031"/>
      <c r="AG2" s="1031"/>
      <c r="AH2" s="1031"/>
      <c r="AI2" s="1031"/>
      <c r="AJ2" s="1031"/>
      <c r="AK2" s="1031"/>
      <c r="AL2" s="1031"/>
      <c r="AM2" s="1031"/>
      <c r="AN2" s="1031"/>
      <c r="AO2" s="1031"/>
      <c r="AP2" s="1031"/>
      <c r="AQ2" s="1031"/>
      <c r="AR2" s="1031"/>
      <c r="AS2" s="1031"/>
      <c r="AT2" s="1031"/>
      <c r="AU2" s="1031"/>
      <c r="AV2" s="1031"/>
      <c r="AW2" s="1031"/>
      <c r="AX2" s="1031"/>
      <c r="AY2" s="1031"/>
      <c r="AZ2" s="1031"/>
      <c r="BA2" s="1031"/>
      <c r="BB2" s="1031"/>
      <c r="BC2" s="1031"/>
      <c r="BD2" s="1031"/>
      <c r="BE2" s="1031"/>
      <c r="BF2" s="1031"/>
      <c r="BG2" s="1031"/>
      <c r="BH2" s="1031"/>
      <c r="BI2" s="1031"/>
      <c r="BJ2" s="1031"/>
      <c r="BK2" s="1031"/>
      <c r="BL2" s="1031"/>
      <c r="BM2" s="1031"/>
      <c r="BN2" s="1031"/>
      <c r="BO2" s="1031"/>
      <c r="BP2" s="1031"/>
      <c r="BQ2" s="1031"/>
      <c r="BR2" s="1031"/>
      <c r="BS2" s="1031"/>
      <c r="BT2" s="1031"/>
      <c r="BU2" s="1031"/>
      <c r="BV2" s="1031"/>
      <c r="BW2" s="1031"/>
    </row>
    <row r="3" spans="2:87" s="1033" customFormat="1" ht="13.5" thickBot="1">
      <c r="B3" s="789"/>
      <c r="C3" s="789"/>
      <c r="D3" s="789"/>
      <c r="E3" s="789"/>
      <c r="F3" s="789"/>
      <c r="G3" s="789"/>
      <c r="H3" s="789"/>
      <c r="I3" s="789"/>
      <c r="J3" s="789"/>
      <c r="K3" s="789"/>
      <c r="L3" s="789"/>
      <c r="M3" s="789"/>
      <c r="N3" s="789"/>
      <c r="O3" s="789"/>
      <c r="P3" s="789">
        <f>cStartDate</f>
        <v>39813</v>
      </c>
      <c r="Q3" s="789">
        <f t="shared" ref="Q3:AV3" si="0">DATE(YEAR(cStartDate), MONTH(cStartDate)+Q$4-1, DAY(cStartDate))</f>
        <v>39844</v>
      </c>
      <c r="R3" s="789">
        <f t="shared" si="0"/>
        <v>39872</v>
      </c>
      <c r="S3" s="789">
        <f t="shared" si="0"/>
        <v>39903</v>
      </c>
      <c r="T3" s="789">
        <f t="shared" si="0"/>
        <v>39933</v>
      </c>
      <c r="U3" s="789">
        <f t="shared" si="0"/>
        <v>39964</v>
      </c>
      <c r="V3" s="789">
        <f t="shared" si="0"/>
        <v>39994</v>
      </c>
      <c r="W3" s="789">
        <f t="shared" si="0"/>
        <v>40025</v>
      </c>
      <c r="X3" s="789">
        <f t="shared" si="0"/>
        <v>40056</v>
      </c>
      <c r="Y3" s="789">
        <f t="shared" si="0"/>
        <v>40086</v>
      </c>
      <c r="Z3" s="789">
        <f t="shared" si="0"/>
        <v>40117</v>
      </c>
      <c r="AA3" s="789">
        <f t="shared" si="0"/>
        <v>40147</v>
      </c>
      <c r="AB3" s="789">
        <f t="shared" si="0"/>
        <v>40178</v>
      </c>
      <c r="AC3" s="789">
        <f t="shared" si="0"/>
        <v>40209</v>
      </c>
      <c r="AD3" s="789">
        <f t="shared" si="0"/>
        <v>40237</v>
      </c>
      <c r="AE3" s="789">
        <f t="shared" si="0"/>
        <v>40268</v>
      </c>
      <c r="AF3" s="789">
        <f t="shared" si="0"/>
        <v>40298</v>
      </c>
      <c r="AG3" s="789">
        <f t="shared" si="0"/>
        <v>40329</v>
      </c>
      <c r="AH3" s="789">
        <f t="shared" si="0"/>
        <v>40359</v>
      </c>
      <c r="AI3" s="789">
        <f t="shared" si="0"/>
        <v>40390</v>
      </c>
      <c r="AJ3" s="789">
        <f t="shared" si="0"/>
        <v>40421</v>
      </c>
      <c r="AK3" s="789">
        <f t="shared" si="0"/>
        <v>40451</v>
      </c>
      <c r="AL3" s="789">
        <f t="shared" si="0"/>
        <v>40482</v>
      </c>
      <c r="AM3" s="789">
        <f t="shared" si="0"/>
        <v>40512</v>
      </c>
      <c r="AN3" s="789">
        <f t="shared" si="0"/>
        <v>40543</v>
      </c>
      <c r="AO3" s="789">
        <f t="shared" si="0"/>
        <v>40574</v>
      </c>
      <c r="AP3" s="789">
        <f t="shared" si="0"/>
        <v>40602</v>
      </c>
      <c r="AQ3" s="789">
        <f t="shared" si="0"/>
        <v>40633</v>
      </c>
      <c r="AR3" s="789">
        <f t="shared" si="0"/>
        <v>40663</v>
      </c>
      <c r="AS3" s="789">
        <f t="shared" si="0"/>
        <v>40694</v>
      </c>
      <c r="AT3" s="789">
        <f t="shared" si="0"/>
        <v>40724</v>
      </c>
      <c r="AU3" s="789">
        <f t="shared" si="0"/>
        <v>40755</v>
      </c>
      <c r="AV3" s="789">
        <f t="shared" si="0"/>
        <v>40786</v>
      </c>
      <c r="AW3" s="789">
        <f t="shared" ref="AW3:BW3" si="1">DATE(YEAR(cStartDate), MONTH(cStartDate)+AW$4-1, DAY(cStartDate))</f>
        <v>40816</v>
      </c>
      <c r="AX3" s="789">
        <f t="shared" si="1"/>
        <v>40847</v>
      </c>
      <c r="AY3" s="789">
        <f t="shared" si="1"/>
        <v>40877</v>
      </c>
      <c r="AZ3" s="789">
        <f t="shared" si="1"/>
        <v>40908</v>
      </c>
      <c r="BA3" s="789">
        <f t="shared" si="1"/>
        <v>40939</v>
      </c>
      <c r="BB3" s="789">
        <f t="shared" si="1"/>
        <v>40968</v>
      </c>
      <c r="BC3" s="789">
        <f t="shared" si="1"/>
        <v>40999</v>
      </c>
      <c r="BD3" s="789">
        <f t="shared" si="1"/>
        <v>41029</v>
      </c>
      <c r="BE3" s="789">
        <f t="shared" si="1"/>
        <v>41060</v>
      </c>
      <c r="BF3" s="789">
        <f t="shared" si="1"/>
        <v>41090</v>
      </c>
      <c r="BG3" s="789">
        <f t="shared" si="1"/>
        <v>41121</v>
      </c>
      <c r="BH3" s="789">
        <f t="shared" si="1"/>
        <v>41152</v>
      </c>
      <c r="BI3" s="789">
        <f t="shared" si="1"/>
        <v>41182</v>
      </c>
      <c r="BJ3" s="789">
        <f t="shared" si="1"/>
        <v>41213</v>
      </c>
      <c r="BK3" s="789">
        <f t="shared" si="1"/>
        <v>41243</v>
      </c>
      <c r="BL3" s="789">
        <f t="shared" si="1"/>
        <v>41274</v>
      </c>
      <c r="BM3" s="789">
        <f t="shared" si="1"/>
        <v>41305</v>
      </c>
      <c r="BN3" s="789">
        <f t="shared" si="1"/>
        <v>41333</v>
      </c>
      <c r="BO3" s="789">
        <f t="shared" si="1"/>
        <v>41364</v>
      </c>
      <c r="BP3" s="789">
        <f t="shared" si="1"/>
        <v>41394</v>
      </c>
      <c r="BQ3" s="789">
        <f t="shared" si="1"/>
        <v>41425</v>
      </c>
      <c r="BR3" s="789">
        <f t="shared" si="1"/>
        <v>41455</v>
      </c>
      <c r="BS3" s="789">
        <f t="shared" si="1"/>
        <v>41486</v>
      </c>
      <c r="BT3" s="789">
        <f t="shared" si="1"/>
        <v>41517</v>
      </c>
      <c r="BU3" s="789">
        <f t="shared" si="1"/>
        <v>41547</v>
      </c>
      <c r="BV3" s="789">
        <f t="shared" si="1"/>
        <v>41578</v>
      </c>
      <c r="BW3" s="789">
        <f t="shared" si="1"/>
        <v>41608</v>
      </c>
    </row>
    <row r="4" spans="2:87" s="1035" customFormat="1" ht="26.25" thickBot="1">
      <c r="B4" s="790" t="s">
        <v>321</v>
      </c>
      <c r="C4" s="790" t="s">
        <v>322</v>
      </c>
      <c r="D4" s="790" t="s">
        <v>323</v>
      </c>
      <c r="E4" s="790" t="s">
        <v>324</v>
      </c>
      <c r="F4" s="790" t="s">
        <v>325</v>
      </c>
      <c r="G4" s="790" t="s">
        <v>326</v>
      </c>
      <c r="H4" s="790" t="s">
        <v>327</v>
      </c>
      <c r="I4" s="790" t="s">
        <v>319</v>
      </c>
      <c r="J4" s="790" t="s">
        <v>320</v>
      </c>
      <c r="K4" s="790" t="s">
        <v>328</v>
      </c>
      <c r="L4" s="790" t="s">
        <v>329</v>
      </c>
      <c r="M4" s="790" t="s">
        <v>330</v>
      </c>
      <c r="N4" s="790" t="s">
        <v>334</v>
      </c>
      <c r="O4" s="790"/>
      <c r="P4" s="791">
        <v>1</v>
      </c>
      <c r="Q4" s="791">
        <v>2</v>
      </c>
      <c r="R4" s="791">
        <v>3</v>
      </c>
      <c r="S4" s="791">
        <v>4</v>
      </c>
      <c r="T4" s="791">
        <v>5</v>
      </c>
      <c r="U4" s="791">
        <v>6</v>
      </c>
      <c r="V4" s="791">
        <v>7</v>
      </c>
      <c r="W4" s="791">
        <v>8</v>
      </c>
      <c r="X4" s="791">
        <v>9</v>
      </c>
      <c r="Y4" s="791">
        <v>10</v>
      </c>
      <c r="Z4" s="791">
        <v>11</v>
      </c>
      <c r="AA4" s="791">
        <v>12</v>
      </c>
      <c r="AB4" s="791">
        <v>13</v>
      </c>
      <c r="AC4" s="791">
        <v>14</v>
      </c>
      <c r="AD4" s="791">
        <v>15</v>
      </c>
      <c r="AE4" s="791">
        <v>16</v>
      </c>
      <c r="AF4" s="791">
        <v>17</v>
      </c>
      <c r="AG4" s="791">
        <v>18</v>
      </c>
      <c r="AH4" s="791">
        <v>19</v>
      </c>
      <c r="AI4" s="791">
        <v>20</v>
      </c>
      <c r="AJ4" s="791">
        <v>21</v>
      </c>
      <c r="AK4" s="791">
        <v>22</v>
      </c>
      <c r="AL4" s="791">
        <v>23</v>
      </c>
      <c r="AM4" s="791">
        <v>24</v>
      </c>
      <c r="AN4" s="791">
        <v>25</v>
      </c>
      <c r="AO4" s="791">
        <v>26</v>
      </c>
      <c r="AP4" s="791">
        <v>27</v>
      </c>
      <c r="AQ4" s="791">
        <v>28</v>
      </c>
      <c r="AR4" s="791">
        <v>29</v>
      </c>
      <c r="AS4" s="791">
        <v>30</v>
      </c>
      <c r="AT4" s="791">
        <v>31</v>
      </c>
      <c r="AU4" s="791">
        <v>32</v>
      </c>
      <c r="AV4" s="791">
        <v>33</v>
      </c>
      <c r="AW4" s="791">
        <v>34</v>
      </c>
      <c r="AX4" s="791">
        <v>35</v>
      </c>
      <c r="AY4" s="791">
        <v>36</v>
      </c>
      <c r="AZ4" s="791">
        <v>37</v>
      </c>
      <c r="BA4" s="791">
        <v>38</v>
      </c>
      <c r="BB4" s="791">
        <v>39</v>
      </c>
      <c r="BC4" s="791">
        <v>40</v>
      </c>
      <c r="BD4" s="791">
        <v>41</v>
      </c>
      <c r="BE4" s="791">
        <v>42</v>
      </c>
      <c r="BF4" s="791">
        <v>43</v>
      </c>
      <c r="BG4" s="791">
        <v>44</v>
      </c>
      <c r="BH4" s="791">
        <v>45</v>
      </c>
      <c r="BI4" s="791">
        <v>46</v>
      </c>
      <c r="BJ4" s="791">
        <v>47</v>
      </c>
      <c r="BK4" s="791">
        <v>48</v>
      </c>
      <c r="BL4" s="791">
        <v>49</v>
      </c>
      <c r="BM4" s="791">
        <v>50</v>
      </c>
      <c r="BN4" s="791">
        <v>51</v>
      </c>
      <c r="BO4" s="791">
        <v>52</v>
      </c>
      <c r="BP4" s="791">
        <v>53</v>
      </c>
      <c r="BQ4" s="791">
        <v>54</v>
      </c>
      <c r="BR4" s="791">
        <v>55</v>
      </c>
      <c r="BS4" s="791">
        <v>56</v>
      </c>
      <c r="BT4" s="791">
        <v>57</v>
      </c>
      <c r="BU4" s="791">
        <v>58</v>
      </c>
      <c r="BV4" s="791">
        <v>59</v>
      </c>
      <c r="BW4" s="791">
        <v>60</v>
      </c>
      <c r="BX4" s="1034"/>
      <c r="BY4" s="1034"/>
      <c r="BZ4" s="1034"/>
      <c r="CA4" s="1034"/>
      <c r="CB4" s="1034"/>
      <c r="CC4" s="1034"/>
      <c r="CD4" s="1034"/>
      <c r="CE4" s="1034"/>
      <c r="CF4" s="1034"/>
      <c r="CG4" s="1034"/>
      <c r="CH4" s="1034"/>
      <c r="CI4" s="1034"/>
    </row>
    <row r="5" spans="2:87">
      <c r="B5" s="1036">
        <v>1</v>
      </c>
      <c r="C5" s="1037" t="s">
        <v>209</v>
      </c>
      <c r="D5" s="345" t="str">
        <f>CapEx!B6</f>
        <v>Item Name (change name here)</v>
      </c>
      <c r="E5" s="345">
        <f>CapEx!C6</f>
        <v>0</v>
      </c>
      <c r="F5" s="345">
        <f>CapEx!G6</f>
        <v>0</v>
      </c>
      <c r="G5" s="1038">
        <f>CapEx!F6</f>
        <v>1</v>
      </c>
      <c r="H5" s="1039">
        <f>G5*12</f>
        <v>12</v>
      </c>
      <c r="I5" s="1038" t="str">
        <f>CapEx!D6</f>
        <v>Jan</v>
      </c>
      <c r="J5" s="1038">
        <f>CapEx!E6</f>
        <v>2013</v>
      </c>
      <c r="K5" s="1038">
        <f>IF(E5=0,1,DATEDIF(cStartDate,DATEVALUE("01-"&amp;I5&amp;"-"&amp;J5),"m")+1)</f>
        <v>1</v>
      </c>
      <c r="L5" s="1038">
        <f>K5+H5-1</f>
        <v>12</v>
      </c>
      <c r="M5" s="1040">
        <f t="shared" ref="M5:M36" si="2">DATE(YEAR(cStartDate), MONTH(cStartDate)+$L5-1, DAY(cStartDate))</f>
        <v>40147</v>
      </c>
      <c r="N5" s="1041">
        <f>SLN($E5,$F5,$G5)/12</f>
        <v>0</v>
      </c>
      <c r="O5" s="1042"/>
      <c r="P5" s="1043">
        <f>IF(AND(P$4&gt;=$K5,P$4&lt;=$L5,$G5&gt;1),$N5,0)</f>
        <v>0</v>
      </c>
      <c r="Q5" s="1043">
        <f t="shared" ref="Q5:BW9" si="3">IF(AND(Q$4&gt;=$K5,Q$4&lt;=$L5,$G5&gt;1),$N5,0)</f>
        <v>0</v>
      </c>
      <c r="R5" s="1043">
        <f t="shared" si="3"/>
        <v>0</v>
      </c>
      <c r="S5" s="1043">
        <f t="shared" si="3"/>
        <v>0</v>
      </c>
      <c r="T5" s="1043">
        <f t="shared" si="3"/>
        <v>0</v>
      </c>
      <c r="U5" s="1043">
        <f t="shared" si="3"/>
        <v>0</v>
      </c>
      <c r="V5" s="1043">
        <f t="shared" si="3"/>
        <v>0</v>
      </c>
      <c r="W5" s="1043">
        <f t="shared" si="3"/>
        <v>0</v>
      </c>
      <c r="X5" s="1043">
        <f t="shared" si="3"/>
        <v>0</v>
      </c>
      <c r="Y5" s="1043">
        <f t="shared" si="3"/>
        <v>0</v>
      </c>
      <c r="Z5" s="1043">
        <f t="shared" si="3"/>
        <v>0</v>
      </c>
      <c r="AA5" s="1043">
        <f t="shared" si="3"/>
        <v>0</v>
      </c>
      <c r="AB5" s="1043">
        <f t="shared" si="3"/>
        <v>0</v>
      </c>
      <c r="AC5" s="1043">
        <f t="shared" si="3"/>
        <v>0</v>
      </c>
      <c r="AD5" s="1043">
        <f t="shared" si="3"/>
        <v>0</v>
      </c>
      <c r="AE5" s="1043">
        <f t="shared" si="3"/>
        <v>0</v>
      </c>
      <c r="AF5" s="1043">
        <f t="shared" si="3"/>
        <v>0</v>
      </c>
      <c r="AG5" s="1043">
        <f t="shared" si="3"/>
        <v>0</v>
      </c>
      <c r="AH5" s="1043">
        <f t="shared" si="3"/>
        <v>0</v>
      </c>
      <c r="AI5" s="1043">
        <f t="shared" si="3"/>
        <v>0</v>
      </c>
      <c r="AJ5" s="1043">
        <f t="shared" si="3"/>
        <v>0</v>
      </c>
      <c r="AK5" s="1043">
        <f t="shared" si="3"/>
        <v>0</v>
      </c>
      <c r="AL5" s="1043">
        <f t="shared" si="3"/>
        <v>0</v>
      </c>
      <c r="AM5" s="1043">
        <f t="shared" si="3"/>
        <v>0</v>
      </c>
      <c r="AN5" s="1043">
        <f t="shared" si="3"/>
        <v>0</v>
      </c>
      <c r="AO5" s="1043">
        <f t="shared" si="3"/>
        <v>0</v>
      </c>
      <c r="AP5" s="1043">
        <f t="shared" si="3"/>
        <v>0</v>
      </c>
      <c r="AQ5" s="1043">
        <f t="shared" si="3"/>
        <v>0</v>
      </c>
      <c r="AR5" s="1043">
        <f t="shared" si="3"/>
        <v>0</v>
      </c>
      <c r="AS5" s="1043">
        <f t="shared" si="3"/>
        <v>0</v>
      </c>
      <c r="AT5" s="1043">
        <f t="shared" si="3"/>
        <v>0</v>
      </c>
      <c r="AU5" s="1043">
        <f t="shared" si="3"/>
        <v>0</v>
      </c>
      <c r="AV5" s="1043">
        <f t="shared" si="3"/>
        <v>0</v>
      </c>
      <c r="AW5" s="1043">
        <f t="shared" si="3"/>
        <v>0</v>
      </c>
      <c r="AX5" s="1043">
        <f t="shared" si="3"/>
        <v>0</v>
      </c>
      <c r="AY5" s="1043">
        <f t="shared" si="3"/>
        <v>0</v>
      </c>
      <c r="AZ5" s="1043">
        <f t="shared" si="3"/>
        <v>0</v>
      </c>
      <c r="BA5" s="1043">
        <f t="shared" si="3"/>
        <v>0</v>
      </c>
      <c r="BB5" s="1043">
        <f t="shared" si="3"/>
        <v>0</v>
      </c>
      <c r="BC5" s="1043">
        <f t="shared" si="3"/>
        <v>0</v>
      </c>
      <c r="BD5" s="1043">
        <f t="shared" si="3"/>
        <v>0</v>
      </c>
      <c r="BE5" s="1043">
        <f t="shared" si="3"/>
        <v>0</v>
      </c>
      <c r="BF5" s="1043">
        <f t="shared" si="3"/>
        <v>0</v>
      </c>
      <c r="BG5" s="1043">
        <f t="shared" si="3"/>
        <v>0</v>
      </c>
      <c r="BH5" s="1043">
        <f t="shared" si="3"/>
        <v>0</v>
      </c>
      <c r="BI5" s="1043">
        <f t="shared" si="3"/>
        <v>0</v>
      </c>
      <c r="BJ5" s="1043">
        <f t="shared" si="3"/>
        <v>0</v>
      </c>
      <c r="BK5" s="1043">
        <f t="shared" si="3"/>
        <v>0</v>
      </c>
      <c r="BL5" s="1043">
        <f t="shared" si="3"/>
        <v>0</v>
      </c>
      <c r="BM5" s="1043">
        <f t="shared" si="3"/>
        <v>0</v>
      </c>
      <c r="BN5" s="1043">
        <f t="shared" si="3"/>
        <v>0</v>
      </c>
      <c r="BO5" s="1043">
        <f t="shared" si="3"/>
        <v>0</v>
      </c>
      <c r="BP5" s="1043">
        <f t="shared" si="3"/>
        <v>0</v>
      </c>
      <c r="BQ5" s="1043">
        <f t="shared" si="3"/>
        <v>0</v>
      </c>
      <c r="BR5" s="1043">
        <f t="shared" si="3"/>
        <v>0</v>
      </c>
      <c r="BS5" s="1043">
        <f t="shared" si="3"/>
        <v>0</v>
      </c>
      <c r="BT5" s="1043">
        <f t="shared" si="3"/>
        <v>0</v>
      </c>
      <c r="BU5" s="1043">
        <f t="shared" si="3"/>
        <v>0</v>
      </c>
      <c r="BV5" s="1043">
        <f t="shared" si="3"/>
        <v>0</v>
      </c>
      <c r="BW5" s="1043">
        <f t="shared" si="3"/>
        <v>0</v>
      </c>
    </row>
    <row r="6" spans="2:87">
      <c r="B6" s="1036">
        <v>2</v>
      </c>
      <c r="C6" s="1037" t="s">
        <v>209</v>
      </c>
      <c r="D6" s="345" t="str">
        <f>CapEx!B7</f>
        <v>Item Name (change name here)</v>
      </c>
      <c r="E6" s="345">
        <f>CapEx!C7</f>
        <v>0</v>
      </c>
      <c r="F6" s="345">
        <f>CapEx!G7</f>
        <v>0</v>
      </c>
      <c r="G6" s="1038">
        <f>CapEx!F7</f>
        <v>1</v>
      </c>
      <c r="H6" s="1039">
        <f t="shared" ref="H6:H64" si="4">G6*12</f>
        <v>12</v>
      </c>
      <c r="I6" s="1038" t="str">
        <f>CapEx!D7</f>
        <v>Jan</v>
      </c>
      <c r="J6" s="1038">
        <f>CapEx!E7</f>
        <v>2013</v>
      </c>
      <c r="K6" s="1038">
        <f>IF(E6=0,1,DATEDIF(cStartDate,DATEVALUE("01-"&amp;CapEx!$D7&amp;"-"&amp;CapEx!$E7),"m")+1)</f>
        <v>1</v>
      </c>
      <c r="L6" s="1038">
        <f t="shared" ref="L6:L64" si="5">K6+H6-1</f>
        <v>12</v>
      </c>
      <c r="M6" s="1040">
        <f t="shared" si="2"/>
        <v>40147</v>
      </c>
      <c r="N6" s="1041">
        <f t="shared" ref="N6:N54" si="6">SLN($E6,$F6,$G6)/12</f>
        <v>0</v>
      </c>
      <c r="O6" s="1042"/>
      <c r="P6" s="1043">
        <f t="shared" ref="P6:AE25" si="7">IF(AND(P$4&gt;=$K6,P$4&lt;=$L6,$G6&gt;1),$N6,0)</f>
        <v>0</v>
      </c>
      <c r="Q6" s="1043">
        <f t="shared" si="3"/>
        <v>0</v>
      </c>
      <c r="R6" s="1043">
        <f t="shared" si="3"/>
        <v>0</v>
      </c>
      <c r="S6" s="1043">
        <f t="shared" si="3"/>
        <v>0</v>
      </c>
      <c r="T6" s="1043">
        <f t="shared" si="3"/>
        <v>0</v>
      </c>
      <c r="U6" s="1043">
        <f t="shared" si="3"/>
        <v>0</v>
      </c>
      <c r="V6" s="1043">
        <f t="shared" si="3"/>
        <v>0</v>
      </c>
      <c r="W6" s="1043">
        <f t="shared" si="3"/>
        <v>0</v>
      </c>
      <c r="X6" s="1043">
        <f t="shared" si="3"/>
        <v>0</v>
      </c>
      <c r="Y6" s="1043">
        <f t="shared" si="3"/>
        <v>0</v>
      </c>
      <c r="Z6" s="1043">
        <f t="shared" si="3"/>
        <v>0</v>
      </c>
      <c r="AA6" s="1043">
        <f t="shared" si="3"/>
        <v>0</v>
      </c>
      <c r="AB6" s="1043">
        <f t="shared" si="3"/>
        <v>0</v>
      </c>
      <c r="AC6" s="1043">
        <f t="shared" si="3"/>
        <v>0</v>
      </c>
      <c r="AD6" s="1043">
        <f t="shared" si="3"/>
        <v>0</v>
      </c>
      <c r="AE6" s="1043">
        <f t="shared" si="3"/>
        <v>0</v>
      </c>
      <c r="AF6" s="1043">
        <f t="shared" si="3"/>
        <v>0</v>
      </c>
      <c r="AG6" s="1043">
        <f t="shared" si="3"/>
        <v>0</v>
      </c>
      <c r="AH6" s="1043">
        <f t="shared" si="3"/>
        <v>0</v>
      </c>
      <c r="AI6" s="1043">
        <f t="shared" si="3"/>
        <v>0</v>
      </c>
      <c r="AJ6" s="1043">
        <f t="shared" si="3"/>
        <v>0</v>
      </c>
      <c r="AK6" s="1043">
        <f t="shared" si="3"/>
        <v>0</v>
      </c>
      <c r="AL6" s="1043">
        <f t="shared" si="3"/>
        <v>0</v>
      </c>
      <c r="AM6" s="1043">
        <f t="shared" si="3"/>
        <v>0</v>
      </c>
      <c r="AN6" s="1043">
        <f t="shared" si="3"/>
        <v>0</v>
      </c>
      <c r="AO6" s="1043">
        <f t="shared" si="3"/>
        <v>0</v>
      </c>
      <c r="AP6" s="1043">
        <f t="shared" si="3"/>
        <v>0</v>
      </c>
      <c r="AQ6" s="1043">
        <f t="shared" si="3"/>
        <v>0</v>
      </c>
      <c r="AR6" s="1043">
        <f t="shared" si="3"/>
        <v>0</v>
      </c>
      <c r="AS6" s="1043">
        <f t="shared" si="3"/>
        <v>0</v>
      </c>
      <c r="AT6" s="1043">
        <f t="shared" si="3"/>
        <v>0</v>
      </c>
      <c r="AU6" s="1043">
        <f t="shared" si="3"/>
        <v>0</v>
      </c>
      <c r="AV6" s="1043">
        <f t="shared" si="3"/>
        <v>0</v>
      </c>
      <c r="AW6" s="1043">
        <f t="shared" si="3"/>
        <v>0</v>
      </c>
      <c r="AX6" s="1043">
        <f t="shared" si="3"/>
        <v>0</v>
      </c>
      <c r="AY6" s="1043">
        <f t="shared" si="3"/>
        <v>0</v>
      </c>
      <c r="AZ6" s="1043">
        <f t="shared" si="3"/>
        <v>0</v>
      </c>
      <c r="BA6" s="1043">
        <f t="shared" si="3"/>
        <v>0</v>
      </c>
      <c r="BB6" s="1043">
        <f t="shared" si="3"/>
        <v>0</v>
      </c>
      <c r="BC6" s="1043">
        <f t="shared" si="3"/>
        <v>0</v>
      </c>
      <c r="BD6" s="1043">
        <f t="shared" si="3"/>
        <v>0</v>
      </c>
      <c r="BE6" s="1043">
        <f t="shared" si="3"/>
        <v>0</v>
      </c>
      <c r="BF6" s="1043">
        <f t="shared" si="3"/>
        <v>0</v>
      </c>
      <c r="BG6" s="1043">
        <f t="shared" si="3"/>
        <v>0</v>
      </c>
      <c r="BH6" s="1043">
        <f t="shared" si="3"/>
        <v>0</v>
      </c>
      <c r="BI6" s="1043">
        <f t="shared" si="3"/>
        <v>0</v>
      </c>
      <c r="BJ6" s="1043">
        <f t="shared" si="3"/>
        <v>0</v>
      </c>
      <c r="BK6" s="1043">
        <f t="shared" si="3"/>
        <v>0</v>
      </c>
      <c r="BL6" s="1043">
        <f t="shared" si="3"/>
        <v>0</v>
      </c>
      <c r="BM6" s="1043">
        <f t="shared" si="3"/>
        <v>0</v>
      </c>
      <c r="BN6" s="1043">
        <f t="shared" si="3"/>
        <v>0</v>
      </c>
      <c r="BO6" s="1043">
        <f t="shared" si="3"/>
        <v>0</v>
      </c>
      <c r="BP6" s="1043">
        <f t="shared" si="3"/>
        <v>0</v>
      </c>
      <c r="BQ6" s="1043">
        <f t="shared" si="3"/>
        <v>0</v>
      </c>
      <c r="BR6" s="1043">
        <f t="shared" si="3"/>
        <v>0</v>
      </c>
      <c r="BS6" s="1043">
        <f t="shared" si="3"/>
        <v>0</v>
      </c>
      <c r="BT6" s="1043">
        <f t="shared" si="3"/>
        <v>0</v>
      </c>
      <c r="BU6" s="1043">
        <f t="shared" si="3"/>
        <v>0</v>
      </c>
      <c r="BV6" s="1043">
        <f t="shared" si="3"/>
        <v>0</v>
      </c>
      <c r="BW6" s="1043">
        <f t="shared" si="3"/>
        <v>0</v>
      </c>
    </row>
    <row r="7" spans="2:87">
      <c r="B7" s="1036">
        <v>3</v>
      </c>
      <c r="C7" s="1037" t="s">
        <v>209</v>
      </c>
      <c r="D7" s="345" t="str">
        <f>CapEx!B8</f>
        <v>Item Name (change name here)</v>
      </c>
      <c r="E7" s="345">
        <f>CapEx!C8</f>
        <v>0</v>
      </c>
      <c r="F7" s="345">
        <f>CapEx!G8</f>
        <v>0</v>
      </c>
      <c r="G7" s="1038">
        <f>CapEx!F8</f>
        <v>1</v>
      </c>
      <c r="H7" s="1039">
        <f t="shared" si="4"/>
        <v>12</v>
      </c>
      <c r="I7" s="1038" t="str">
        <f>CapEx!D8</f>
        <v>Jan</v>
      </c>
      <c r="J7" s="1038">
        <f>CapEx!E8</f>
        <v>2013</v>
      </c>
      <c r="K7" s="1038">
        <f>IF(E7=0,1,DATEDIF(cStartDate,DATEVALUE("01-"&amp;CapEx!$D8&amp;"-"&amp;CapEx!$E8),"m")+1)</f>
        <v>1</v>
      </c>
      <c r="L7" s="1038">
        <f t="shared" si="5"/>
        <v>12</v>
      </c>
      <c r="M7" s="1040">
        <f t="shared" si="2"/>
        <v>40147</v>
      </c>
      <c r="N7" s="1041">
        <f t="shared" si="6"/>
        <v>0</v>
      </c>
      <c r="O7" s="1042"/>
      <c r="P7" s="1043">
        <f t="shared" si="7"/>
        <v>0</v>
      </c>
      <c r="Q7" s="1043">
        <f t="shared" si="3"/>
        <v>0</v>
      </c>
      <c r="R7" s="1043">
        <f t="shared" si="3"/>
        <v>0</v>
      </c>
      <c r="S7" s="1043">
        <f t="shared" si="3"/>
        <v>0</v>
      </c>
      <c r="T7" s="1043">
        <f t="shared" si="3"/>
        <v>0</v>
      </c>
      <c r="U7" s="1043">
        <f t="shared" si="3"/>
        <v>0</v>
      </c>
      <c r="V7" s="1043">
        <f t="shared" si="3"/>
        <v>0</v>
      </c>
      <c r="W7" s="1043">
        <f t="shared" si="3"/>
        <v>0</v>
      </c>
      <c r="X7" s="1043">
        <f t="shared" si="3"/>
        <v>0</v>
      </c>
      <c r="Y7" s="1043">
        <f t="shared" si="3"/>
        <v>0</v>
      </c>
      <c r="Z7" s="1043">
        <f t="shared" si="3"/>
        <v>0</v>
      </c>
      <c r="AA7" s="1043">
        <f t="shared" si="3"/>
        <v>0</v>
      </c>
      <c r="AB7" s="1043">
        <f t="shared" si="3"/>
        <v>0</v>
      </c>
      <c r="AC7" s="1043">
        <f t="shared" si="3"/>
        <v>0</v>
      </c>
      <c r="AD7" s="1043">
        <f t="shared" si="3"/>
        <v>0</v>
      </c>
      <c r="AE7" s="1043">
        <f t="shared" si="3"/>
        <v>0</v>
      </c>
      <c r="AF7" s="1043">
        <f t="shared" si="3"/>
        <v>0</v>
      </c>
      <c r="AG7" s="1043">
        <f t="shared" si="3"/>
        <v>0</v>
      </c>
      <c r="AH7" s="1043">
        <f t="shared" si="3"/>
        <v>0</v>
      </c>
      <c r="AI7" s="1043">
        <f t="shared" si="3"/>
        <v>0</v>
      </c>
      <c r="AJ7" s="1043">
        <f t="shared" si="3"/>
        <v>0</v>
      </c>
      <c r="AK7" s="1043">
        <f t="shared" si="3"/>
        <v>0</v>
      </c>
      <c r="AL7" s="1043">
        <f t="shared" si="3"/>
        <v>0</v>
      </c>
      <c r="AM7" s="1043">
        <f t="shared" si="3"/>
        <v>0</v>
      </c>
      <c r="AN7" s="1043">
        <f t="shared" si="3"/>
        <v>0</v>
      </c>
      <c r="AO7" s="1043">
        <f t="shared" si="3"/>
        <v>0</v>
      </c>
      <c r="AP7" s="1043">
        <f t="shared" si="3"/>
        <v>0</v>
      </c>
      <c r="AQ7" s="1043">
        <f t="shared" si="3"/>
        <v>0</v>
      </c>
      <c r="AR7" s="1043">
        <f t="shared" si="3"/>
        <v>0</v>
      </c>
      <c r="AS7" s="1043">
        <f t="shared" si="3"/>
        <v>0</v>
      </c>
      <c r="AT7" s="1043">
        <f t="shared" si="3"/>
        <v>0</v>
      </c>
      <c r="AU7" s="1043">
        <f t="shared" si="3"/>
        <v>0</v>
      </c>
      <c r="AV7" s="1043">
        <f t="shared" si="3"/>
        <v>0</v>
      </c>
      <c r="AW7" s="1043">
        <f t="shared" si="3"/>
        <v>0</v>
      </c>
      <c r="AX7" s="1043">
        <f t="shared" si="3"/>
        <v>0</v>
      </c>
      <c r="AY7" s="1043">
        <f t="shared" si="3"/>
        <v>0</v>
      </c>
      <c r="AZ7" s="1043">
        <f t="shared" si="3"/>
        <v>0</v>
      </c>
      <c r="BA7" s="1043">
        <f t="shared" si="3"/>
        <v>0</v>
      </c>
      <c r="BB7" s="1043">
        <f t="shared" si="3"/>
        <v>0</v>
      </c>
      <c r="BC7" s="1043">
        <f t="shared" si="3"/>
        <v>0</v>
      </c>
      <c r="BD7" s="1043">
        <f t="shared" si="3"/>
        <v>0</v>
      </c>
      <c r="BE7" s="1043">
        <f t="shared" si="3"/>
        <v>0</v>
      </c>
      <c r="BF7" s="1043">
        <f t="shared" si="3"/>
        <v>0</v>
      </c>
      <c r="BG7" s="1043">
        <f t="shared" si="3"/>
        <v>0</v>
      </c>
      <c r="BH7" s="1043">
        <f t="shared" si="3"/>
        <v>0</v>
      </c>
      <c r="BI7" s="1043">
        <f t="shared" si="3"/>
        <v>0</v>
      </c>
      <c r="BJ7" s="1043">
        <f t="shared" si="3"/>
        <v>0</v>
      </c>
      <c r="BK7" s="1043">
        <f t="shared" si="3"/>
        <v>0</v>
      </c>
      <c r="BL7" s="1043">
        <f t="shared" si="3"/>
        <v>0</v>
      </c>
      <c r="BM7" s="1043">
        <f t="shared" si="3"/>
        <v>0</v>
      </c>
      <c r="BN7" s="1043">
        <f t="shared" si="3"/>
        <v>0</v>
      </c>
      <c r="BO7" s="1043">
        <f t="shared" si="3"/>
        <v>0</v>
      </c>
      <c r="BP7" s="1043">
        <f t="shared" si="3"/>
        <v>0</v>
      </c>
      <c r="BQ7" s="1043">
        <f t="shared" si="3"/>
        <v>0</v>
      </c>
      <c r="BR7" s="1043">
        <f t="shared" si="3"/>
        <v>0</v>
      </c>
      <c r="BS7" s="1043">
        <f t="shared" si="3"/>
        <v>0</v>
      </c>
      <c r="BT7" s="1043">
        <f t="shared" si="3"/>
        <v>0</v>
      </c>
      <c r="BU7" s="1043">
        <f t="shared" si="3"/>
        <v>0</v>
      </c>
      <c r="BV7" s="1043">
        <f t="shared" si="3"/>
        <v>0</v>
      </c>
      <c r="BW7" s="1043">
        <f t="shared" si="3"/>
        <v>0</v>
      </c>
    </row>
    <row r="8" spans="2:87">
      <c r="B8" s="1036">
        <v>4</v>
      </c>
      <c r="C8" s="1037" t="s">
        <v>209</v>
      </c>
      <c r="D8" s="345" t="str">
        <f>CapEx!B9</f>
        <v>Item Name (change name here)</v>
      </c>
      <c r="E8" s="345">
        <f>CapEx!C9</f>
        <v>0</v>
      </c>
      <c r="F8" s="345">
        <f>CapEx!G9</f>
        <v>0</v>
      </c>
      <c r="G8" s="1038">
        <f>CapEx!F9</f>
        <v>1</v>
      </c>
      <c r="H8" s="1039">
        <f t="shared" si="4"/>
        <v>12</v>
      </c>
      <c r="I8" s="1038" t="str">
        <f>CapEx!D9</f>
        <v>Jan</v>
      </c>
      <c r="J8" s="1038">
        <f>CapEx!E9</f>
        <v>2013</v>
      </c>
      <c r="K8" s="1038">
        <f>IF(E8=0,1,DATEDIF(cStartDate,DATEVALUE("01-"&amp;CapEx!$D9&amp;"-"&amp;CapEx!$E9),"m")+1)</f>
        <v>1</v>
      </c>
      <c r="L8" s="1038">
        <f t="shared" si="5"/>
        <v>12</v>
      </c>
      <c r="M8" s="1040">
        <f t="shared" si="2"/>
        <v>40147</v>
      </c>
      <c r="N8" s="1041">
        <f t="shared" si="6"/>
        <v>0</v>
      </c>
      <c r="O8" s="1042"/>
      <c r="P8" s="1043">
        <f t="shared" si="7"/>
        <v>0</v>
      </c>
      <c r="Q8" s="1043">
        <f t="shared" si="3"/>
        <v>0</v>
      </c>
      <c r="R8" s="1043">
        <f t="shared" si="3"/>
        <v>0</v>
      </c>
      <c r="S8" s="1043">
        <f t="shared" si="3"/>
        <v>0</v>
      </c>
      <c r="T8" s="1043">
        <f t="shared" si="3"/>
        <v>0</v>
      </c>
      <c r="U8" s="1043">
        <f t="shared" si="3"/>
        <v>0</v>
      </c>
      <c r="V8" s="1043">
        <f t="shared" si="3"/>
        <v>0</v>
      </c>
      <c r="W8" s="1043">
        <f t="shared" si="3"/>
        <v>0</v>
      </c>
      <c r="X8" s="1043">
        <f t="shared" si="3"/>
        <v>0</v>
      </c>
      <c r="Y8" s="1043">
        <f t="shared" si="3"/>
        <v>0</v>
      </c>
      <c r="Z8" s="1043">
        <f t="shared" si="3"/>
        <v>0</v>
      </c>
      <c r="AA8" s="1043">
        <f t="shared" si="3"/>
        <v>0</v>
      </c>
      <c r="AB8" s="1043">
        <f t="shared" si="3"/>
        <v>0</v>
      </c>
      <c r="AC8" s="1043">
        <f t="shared" si="3"/>
        <v>0</v>
      </c>
      <c r="AD8" s="1043">
        <f t="shared" si="3"/>
        <v>0</v>
      </c>
      <c r="AE8" s="1043">
        <f t="shared" si="3"/>
        <v>0</v>
      </c>
      <c r="AF8" s="1043">
        <f t="shared" si="3"/>
        <v>0</v>
      </c>
      <c r="AG8" s="1043">
        <f t="shared" si="3"/>
        <v>0</v>
      </c>
      <c r="AH8" s="1043">
        <f t="shared" si="3"/>
        <v>0</v>
      </c>
      <c r="AI8" s="1043">
        <f t="shared" si="3"/>
        <v>0</v>
      </c>
      <c r="AJ8" s="1043">
        <f t="shared" si="3"/>
        <v>0</v>
      </c>
      <c r="AK8" s="1043">
        <f t="shared" si="3"/>
        <v>0</v>
      </c>
      <c r="AL8" s="1043">
        <f t="shared" si="3"/>
        <v>0</v>
      </c>
      <c r="AM8" s="1043">
        <f t="shared" si="3"/>
        <v>0</v>
      </c>
      <c r="AN8" s="1043">
        <f t="shared" si="3"/>
        <v>0</v>
      </c>
      <c r="AO8" s="1043">
        <f t="shared" si="3"/>
        <v>0</v>
      </c>
      <c r="AP8" s="1043">
        <f t="shared" si="3"/>
        <v>0</v>
      </c>
      <c r="AQ8" s="1043">
        <f t="shared" si="3"/>
        <v>0</v>
      </c>
      <c r="AR8" s="1043">
        <f t="shared" si="3"/>
        <v>0</v>
      </c>
      <c r="AS8" s="1043">
        <f t="shared" si="3"/>
        <v>0</v>
      </c>
      <c r="AT8" s="1043">
        <f t="shared" si="3"/>
        <v>0</v>
      </c>
      <c r="AU8" s="1043">
        <f t="shared" si="3"/>
        <v>0</v>
      </c>
      <c r="AV8" s="1043">
        <f t="shared" si="3"/>
        <v>0</v>
      </c>
      <c r="AW8" s="1043">
        <f t="shared" si="3"/>
        <v>0</v>
      </c>
      <c r="AX8" s="1043">
        <f t="shared" si="3"/>
        <v>0</v>
      </c>
      <c r="AY8" s="1043">
        <f t="shared" si="3"/>
        <v>0</v>
      </c>
      <c r="AZ8" s="1043">
        <f t="shared" si="3"/>
        <v>0</v>
      </c>
      <c r="BA8" s="1043">
        <f t="shared" si="3"/>
        <v>0</v>
      </c>
      <c r="BB8" s="1043">
        <f t="shared" si="3"/>
        <v>0</v>
      </c>
      <c r="BC8" s="1043">
        <f t="shared" si="3"/>
        <v>0</v>
      </c>
      <c r="BD8" s="1043">
        <f t="shared" si="3"/>
        <v>0</v>
      </c>
      <c r="BE8" s="1043">
        <f t="shared" si="3"/>
        <v>0</v>
      </c>
      <c r="BF8" s="1043">
        <f t="shared" si="3"/>
        <v>0</v>
      </c>
      <c r="BG8" s="1043">
        <f t="shared" si="3"/>
        <v>0</v>
      </c>
      <c r="BH8" s="1043">
        <f t="shared" si="3"/>
        <v>0</v>
      </c>
      <c r="BI8" s="1043">
        <f t="shared" si="3"/>
        <v>0</v>
      </c>
      <c r="BJ8" s="1043">
        <f t="shared" si="3"/>
        <v>0</v>
      </c>
      <c r="BK8" s="1043">
        <f t="shared" si="3"/>
        <v>0</v>
      </c>
      <c r="BL8" s="1043">
        <f t="shared" si="3"/>
        <v>0</v>
      </c>
      <c r="BM8" s="1043">
        <f t="shared" si="3"/>
        <v>0</v>
      </c>
      <c r="BN8" s="1043">
        <f t="shared" si="3"/>
        <v>0</v>
      </c>
      <c r="BO8" s="1043">
        <f t="shared" si="3"/>
        <v>0</v>
      </c>
      <c r="BP8" s="1043">
        <f t="shared" si="3"/>
        <v>0</v>
      </c>
      <c r="BQ8" s="1043">
        <f t="shared" si="3"/>
        <v>0</v>
      </c>
      <c r="BR8" s="1043">
        <f t="shared" si="3"/>
        <v>0</v>
      </c>
      <c r="BS8" s="1043">
        <f t="shared" si="3"/>
        <v>0</v>
      </c>
      <c r="BT8" s="1043">
        <f t="shared" si="3"/>
        <v>0</v>
      </c>
      <c r="BU8" s="1043">
        <f t="shared" si="3"/>
        <v>0</v>
      </c>
      <c r="BV8" s="1043">
        <f t="shared" si="3"/>
        <v>0</v>
      </c>
      <c r="BW8" s="1043">
        <f t="shared" si="3"/>
        <v>0</v>
      </c>
    </row>
    <row r="9" spans="2:87">
      <c r="B9" s="1036">
        <v>5</v>
      </c>
      <c r="C9" s="1037" t="s">
        <v>209</v>
      </c>
      <c r="D9" s="345" t="str">
        <f>CapEx!B10</f>
        <v>Item Name (change name here)</v>
      </c>
      <c r="E9" s="345">
        <f>CapEx!C10</f>
        <v>0</v>
      </c>
      <c r="F9" s="345">
        <f>CapEx!G10</f>
        <v>0</v>
      </c>
      <c r="G9" s="1038">
        <f>CapEx!F10</f>
        <v>1</v>
      </c>
      <c r="H9" s="1039">
        <f t="shared" si="4"/>
        <v>12</v>
      </c>
      <c r="I9" s="1038" t="str">
        <f>CapEx!D10</f>
        <v>Jan</v>
      </c>
      <c r="J9" s="1038">
        <f>CapEx!E10</f>
        <v>2013</v>
      </c>
      <c r="K9" s="1038">
        <f>IF(E9=0,1,DATEDIF(cStartDate,DATEVALUE("01-"&amp;CapEx!$D10&amp;"-"&amp;CapEx!$E10),"m")+1)</f>
        <v>1</v>
      </c>
      <c r="L9" s="1038">
        <f t="shared" si="5"/>
        <v>12</v>
      </c>
      <c r="M9" s="1040">
        <f t="shared" si="2"/>
        <v>40147</v>
      </c>
      <c r="N9" s="1041">
        <f t="shared" si="6"/>
        <v>0</v>
      </c>
      <c r="O9" s="1042"/>
      <c r="P9" s="1043">
        <f t="shared" si="7"/>
        <v>0</v>
      </c>
      <c r="Q9" s="1043">
        <f t="shared" si="3"/>
        <v>0</v>
      </c>
      <c r="R9" s="1043">
        <f t="shared" si="3"/>
        <v>0</v>
      </c>
      <c r="S9" s="1043">
        <f t="shared" si="3"/>
        <v>0</v>
      </c>
      <c r="T9" s="1043">
        <f t="shared" si="3"/>
        <v>0</v>
      </c>
      <c r="U9" s="1043">
        <f t="shared" si="3"/>
        <v>0</v>
      </c>
      <c r="V9" s="1043">
        <f t="shared" si="3"/>
        <v>0</v>
      </c>
      <c r="W9" s="1043">
        <f t="shared" si="3"/>
        <v>0</v>
      </c>
      <c r="X9" s="1043">
        <f t="shared" si="3"/>
        <v>0</v>
      </c>
      <c r="Y9" s="1043">
        <f t="shared" si="3"/>
        <v>0</v>
      </c>
      <c r="Z9" s="1043">
        <f t="shared" si="3"/>
        <v>0</v>
      </c>
      <c r="AA9" s="1043">
        <f t="shared" si="3"/>
        <v>0</v>
      </c>
      <c r="AB9" s="1043">
        <f t="shared" si="3"/>
        <v>0</v>
      </c>
      <c r="AC9" s="1043">
        <f t="shared" si="3"/>
        <v>0</v>
      </c>
      <c r="AD9" s="1043">
        <f t="shared" si="3"/>
        <v>0</v>
      </c>
      <c r="AE9" s="1043">
        <f t="shared" si="3"/>
        <v>0</v>
      </c>
      <c r="AF9" s="1043">
        <f t="shared" si="3"/>
        <v>0</v>
      </c>
      <c r="AG9" s="1043">
        <f t="shared" si="3"/>
        <v>0</v>
      </c>
      <c r="AH9" s="1043">
        <f t="shared" si="3"/>
        <v>0</v>
      </c>
      <c r="AI9" s="1043">
        <f t="shared" si="3"/>
        <v>0</v>
      </c>
      <c r="AJ9" s="1043">
        <f t="shared" ref="AJ9:AY9" si="8">IF(AND(AJ$4&gt;=$K9,AJ$4&lt;=$L9,$G9&gt;1),$N9,0)</f>
        <v>0</v>
      </c>
      <c r="AK9" s="1043">
        <f t="shared" si="8"/>
        <v>0</v>
      </c>
      <c r="AL9" s="1043">
        <f t="shared" si="8"/>
        <v>0</v>
      </c>
      <c r="AM9" s="1043">
        <f t="shared" si="8"/>
        <v>0</v>
      </c>
      <c r="AN9" s="1043">
        <f t="shared" si="8"/>
        <v>0</v>
      </c>
      <c r="AO9" s="1043">
        <f t="shared" si="8"/>
        <v>0</v>
      </c>
      <c r="AP9" s="1043">
        <f t="shared" si="8"/>
        <v>0</v>
      </c>
      <c r="AQ9" s="1043">
        <f t="shared" si="8"/>
        <v>0</v>
      </c>
      <c r="AR9" s="1043">
        <f t="shared" si="8"/>
        <v>0</v>
      </c>
      <c r="AS9" s="1043">
        <f t="shared" si="8"/>
        <v>0</v>
      </c>
      <c r="AT9" s="1043">
        <f t="shared" si="8"/>
        <v>0</v>
      </c>
      <c r="AU9" s="1043">
        <f t="shared" si="8"/>
        <v>0</v>
      </c>
      <c r="AV9" s="1043">
        <f t="shared" si="8"/>
        <v>0</v>
      </c>
      <c r="AW9" s="1043">
        <f t="shared" si="8"/>
        <v>0</v>
      </c>
      <c r="AX9" s="1043">
        <f t="shared" si="8"/>
        <v>0</v>
      </c>
      <c r="AY9" s="1043">
        <f t="shared" si="8"/>
        <v>0</v>
      </c>
      <c r="AZ9" s="1043">
        <f t="shared" ref="AZ9:BO24" si="9">IF(AND(AZ$4&gt;=$K9,AZ$4&lt;=$L9,$G9&gt;1),$N9,0)</f>
        <v>0</v>
      </c>
      <c r="BA9" s="1043">
        <f t="shared" si="9"/>
        <v>0</v>
      </c>
      <c r="BB9" s="1043">
        <f t="shared" si="9"/>
        <v>0</v>
      </c>
      <c r="BC9" s="1043">
        <f t="shared" si="9"/>
        <v>0</v>
      </c>
      <c r="BD9" s="1043">
        <f t="shared" si="9"/>
        <v>0</v>
      </c>
      <c r="BE9" s="1043">
        <f t="shared" si="9"/>
        <v>0</v>
      </c>
      <c r="BF9" s="1043">
        <f t="shared" si="9"/>
        <v>0</v>
      </c>
      <c r="BG9" s="1043">
        <f t="shared" si="9"/>
        <v>0</v>
      </c>
      <c r="BH9" s="1043">
        <f t="shared" si="9"/>
        <v>0</v>
      </c>
      <c r="BI9" s="1043">
        <f t="shared" si="9"/>
        <v>0</v>
      </c>
      <c r="BJ9" s="1043">
        <f t="shared" si="9"/>
        <v>0</v>
      </c>
      <c r="BK9" s="1043">
        <f t="shared" si="9"/>
        <v>0</v>
      </c>
      <c r="BL9" s="1043">
        <f t="shared" si="9"/>
        <v>0</v>
      </c>
      <c r="BM9" s="1043">
        <f t="shared" si="9"/>
        <v>0</v>
      </c>
      <c r="BN9" s="1043">
        <f t="shared" si="9"/>
        <v>0</v>
      </c>
      <c r="BO9" s="1043">
        <f t="shared" si="9"/>
        <v>0</v>
      </c>
      <c r="BP9" s="1043">
        <f t="shared" ref="BP9:BW23" si="10">IF(AND(BP$4&gt;=$K9,BP$4&lt;=$L9,$G9&gt;1),$N9,0)</f>
        <v>0</v>
      </c>
      <c r="BQ9" s="1043">
        <f t="shared" si="10"/>
        <v>0</v>
      </c>
      <c r="BR9" s="1043">
        <f t="shared" si="10"/>
        <v>0</v>
      </c>
      <c r="BS9" s="1043">
        <f t="shared" si="10"/>
        <v>0</v>
      </c>
      <c r="BT9" s="1043">
        <f t="shared" si="10"/>
        <v>0</v>
      </c>
      <c r="BU9" s="1043">
        <f t="shared" si="10"/>
        <v>0</v>
      </c>
      <c r="BV9" s="1043">
        <f t="shared" si="10"/>
        <v>0</v>
      </c>
      <c r="BW9" s="1043">
        <f t="shared" si="10"/>
        <v>0</v>
      </c>
    </row>
    <row r="10" spans="2:87">
      <c r="B10" s="1036">
        <v>6</v>
      </c>
      <c r="C10" s="1037" t="s">
        <v>209</v>
      </c>
      <c r="D10" s="345" t="str">
        <f>CapEx!B11</f>
        <v>Item Name (change name here)</v>
      </c>
      <c r="E10" s="345">
        <f>CapEx!C11</f>
        <v>0</v>
      </c>
      <c r="F10" s="345">
        <f>CapEx!G11</f>
        <v>0</v>
      </c>
      <c r="G10" s="1038">
        <f>CapEx!F11</f>
        <v>1</v>
      </c>
      <c r="H10" s="1039">
        <f t="shared" si="4"/>
        <v>12</v>
      </c>
      <c r="I10" s="1038" t="str">
        <f>CapEx!D11</f>
        <v>Jan</v>
      </c>
      <c r="J10" s="1038">
        <f>CapEx!E11</f>
        <v>2013</v>
      </c>
      <c r="K10" s="1038">
        <f>IF(E10=0,1,DATEDIF(cStartDate,DATEVALUE("01-"&amp;CapEx!$D11&amp;"-"&amp;CapEx!$E11),"m")+1)</f>
        <v>1</v>
      </c>
      <c r="L10" s="1038">
        <f t="shared" si="5"/>
        <v>12</v>
      </c>
      <c r="M10" s="1040">
        <f t="shared" si="2"/>
        <v>40147</v>
      </c>
      <c r="N10" s="1041">
        <f t="shared" si="6"/>
        <v>0</v>
      </c>
      <c r="O10" s="1042"/>
      <c r="P10" s="1043">
        <f t="shared" si="7"/>
        <v>0</v>
      </c>
      <c r="Q10" s="1043">
        <f t="shared" si="7"/>
        <v>0</v>
      </c>
      <c r="R10" s="1043">
        <f t="shared" si="7"/>
        <v>0</v>
      </c>
      <c r="S10" s="1043">
        <f t="shared" si="7"/>
        <v>0</v>
      </c>
      <c r="T10" s="1043">
        <f t="shared" si="7"/>
        <v>0</v>
      </c>
      <c r="U10" s="1043">
        <f t="shared" si="7"/>
        <v>0</v>
      </c>
      <c r="V10" s="1043">
        <f t="shared" si="7"/>
        <v>0</v>
      </c>
      <c r="W10" s="1043">
        <f t="shared" si="7"/>
        <v>0</v>
      </c>
      <c r="X10" s="1043">
        <f t="shared" si="7"/>
        <v>0</v>
      </c>
      <c r="Y10" s="1043">
        <f t="shared" si="7"/>
        <v>0</v>
      </c>
      <c r="Z10" s="1043">
        <f t="shared" si="7"/>
        <v>0</v>
      </c>
      <c r="AA10" s="1043">
        <f t="shared" si="7"/>
        <v>0</v>
      </c>
      <c r="AB10" s="1043">
        <f t="shared" si="7"/>
        <v>0</v>
      </c>
      <c r="AC10" s="1043">
        <f t="shared" si="7"/>
        <v>0</v>
      </c>
      <c r="AD10" s="1043">
        <f t="shared" si="7"/>
        <v>0</v>
      </c>
      <c r="AE10" s="1043">
        <f t="shared" si="7"/>
        <v>0</v>
      </c>
      <c r="AF10" s="1043">
        <f t="shared" ref="AF10:AU27" si="11">IF(AND(AF$4&gt;=$K10,AF$4&lt;=$L10,$G10&gt;1),$N10,0)</f>
        <v>0</v>
      </c>
      <c r="AG10" s="1043">
        <f t="shared" si="11"/>
        <v>0</v>
      </c>
      <c r="AH10" s="1043">
        <f t="shared" si="11"/>
        <v>0</v>
      </c>
      <c r="AI10" s="1043">
        <f t="shared" si="11"/>
        <v>0</v>
      </c>
      <c r="AJ10" s="1043">
        <f t="shared" si="11"/>
        <v>0</v>
      </c>
      <c r="AK10" s="1043">
        <f t="shared" si="11"/>
        <v>0</v>
      </c>
      <c r="AL10" s="1043">
        <f t="shared" si="11"/>
        <v>0</v>
      </c>
      <c r="AM10" s="1043">
        <f t="shared" si="11"/>
        <v>0</v>
      </c>
      <c r="AN10" s="1043">
        <f t="shared" si="11"/>
        <v>0</v>
      </c>
      <c r="AO10" s="1043">
        <f t="shared" si="11"/>
        <v>0</v>
      </c>
      <c r="AP10" s="1043">
        <f t="shared" si="11"/>
        <v>0</v>
      </c>
      <c r="AQ10" s="1043">
        <f t="shared" si="11"/>
        <v>0</v>
      </c>
      <c r="AR10" s="1043">
        <f t="shared" si="11"/>
        <v>0</v>
      </c>
      <c r="AS10" s="1043">
        <f t="shared" si="11"/>
        <v>0</v>
      </c>
      <c r="AT10" s="1043">
        <f t="shared" si="11"/>
        <v>0</v>
      </c>
      <c r="AU10" s="1043">
        <f t="shared" si="11"/>
        <v>0</v>
      </c>
      <c r="AV10" s="1043">
        <f t="shared" ref="AV10:AY27" si="12">IF(AND(AV$4&gt;=$K10,AV$4&lt;=$L10,$G10&gt;1),$N10,0)</f>
        <v>0</v>
      </c>
      <c r="AW10" s="1043">
        <f t="shared" si="12"/>
        <v>0</v>
      </c>
      <c r="AX10" s="1043">
        <f t="shared" si="12"/>
        <v>0</v>
      </c>
      <c r="AY10" s="1043">
        <f t="shared" si="12"/>
        <v>0</v>
      </c>
      <c r="AZ10" s="1043">
        <f t="shared" si="9"/>
        <v>0</v>
      </c>
      <c r="BA10" s="1043">
        <f t="shared" si="9"/>
        <v>0</v>
      </c>
      <c r="BB10" s="1043">
        <f t="shared" si="9"/>
        <v>0</v>
      </c>
      <c r="BC10" s="1043">
        <f t="shared" si="9"/>
        <v>0</v>
      </c>
      <c r="BD10" s="1043">
        <f t="shared" si="9"/>
        <v>0</v>
      </c>
      <c r="BE10" s="1043">
        <f t="shared" si="9"/>
        <v>0</v>
      </c>
      <c r="BF10" s="1043">
        <f t="shared" si="9"/>
        <v>0</v>
      </c>
      <c r="BG10" s="1043">
        <f t="shared" si="9"/>
        <v>0</v>
      </c>
      <c r="BH10" s="1043">
        <f t="shared" si="9"/>
        <v>0</v>
      </c>
      <c r="BI10" s="1043">
        <f t="shared" si="9"/>
        <v>0</v>
      </c>
      <c r="BJ10" s="1043">
        <f t="shared" si="9"/>
        <v>0</v>
      </c>
      <c r="BK10" s="1043">
        <f t="shared" si="9"/>
        <v>0</v>
      </c>
      <c r="BL10" s="1043">
        <f t="shared" si="9"/>
        <v>0</v>
      </c>
      <c r="BM10" s="1043">
        <f t="shared" si="9"/>
        <v>0</v>
      </c>
      <c r="BN10" s="1043">
        <f t="shared" si="9"/>
        <v>0</v>
      </c>
      <c r="BO10" s="1043">
        <f t="shared" si="9"/>
        <v>0</v>
      </c>
      <c r="BP10" s="1043">
        <f t="shared" si="10"/>
        <v>0</v>
      </c>
      <c r="BQ10" s="1043">
        <f t="shared" si="10"/>
        <v>0</v>
      </c>
      <c r="BR10" s="1043">
        <f t="shared" si="10"/>
        <v>0</v>
      </c>
      <c r="BS10" s="1043">
        <f t="shared" si="10"/>
        <v>0</v>
      </c>
      <c r="BT10" s="1043">
        <f t="shared" si="10"/>
        <v>0</v>
      </c>
      <c r="BU10" s="1043">
        <f t="shared" si="10"/>
        <v>0</v>
      </c>
      <c r="BV10" s="1043">
        <f t="shared" si="10"/>
        <v>0</v>
      </c>
      <c r="BW10" s="1043">
        <f t="shared" si="10"/>
        <v>0</v>
      </c>
    </row>
    <row r="11" spans="2:87">
      <c r="B11" s="1036">
        <v>7</v>
      </c>
      <c r="C11" s="1037" t="s">
        <v>209</v>
      </c>
      <c r="D11" s="345" t="str">
        <f>CapEx!B12</f>
        <v>Item Name (change name here)</v>
      </c>
      <c r="E11" s="345">
        <f>CapEx!C12</f>
        <v>0</v>
      </c>
      <c r="F11" s="345">
        <f>CapEx!G12</f>
        <v>0</v>
      </c>
      <c r="G11" s="1038">
        <f>CapEx!F12</f>
        <v>1</v>
      </c>
      <c r="H11" s="1039">
        <f t="shared" si="4"/>
        <v>12</v>
      </c>
      <c r="I11" s="1038" t="str">
        <f>CapEx!D12</f>
        <v>Jan</v>
      </c>
      <c r="J11" s="1038">
        <f>CapEx!E12</f>
        <v>2013</v>
      </c>
      <c r="K11" s="1038">
        <f>IF(E11=0,1,DATEDIF(cStartDate,DATEVALUE("01-"&amp;CapEx!$D12&amp;"-"&amp;CapEx!$E12),"m")+1)</f>
        <v>1</v>
      </c>
      <c r="L11" s="1038">
        <f t="shared" si="5"/>
        <v>12</v>
      </c>
      <c r="M11" s="1040">
        <f t="shared" si="2"/>
        <v>40147</v>
      </c>
      <c r="N11" s="1041">
        <f t="shared" si="6"/>
        <v>0</v>
      </c>
      <c r="O11" s="1042"/>
      <c r="P11" s="1043">
        <f t="shared" si="7"/>
        <v>0</v>
      </c>
      <c r="Q11" s="1043">
        <f t="shared" si="7"/>
        <v>0</v>
      </c>
      <c r="R11" s="1043">
        <f t="shared" si="7"/>
        <v>0</v>
      </c>
      <c r="S11" s="1043">
        <f t="shared" si="7"/>
        <v>0</v>
      </c>
      <c r="T11" s="1043">
        <f t="shared" si="7"/>
        <v>0</v>
      </c>
      <c r="U11" s="1043">
        <f t="shared" si="7"/>
        <v>0</v>
      </c>
      <c r="V11" s="1043">
        <f t="shared" si="7"/>
        <v>0</v>
      </c>
      <c r="W11" s="1043">
        <f t="shared" si="7"/>
        <v>0</v>
      </c>
      <c r="X11" s="1043">
        <f t="shared" si="7"/>
        <v>0</v>
      </c>
      <c r="Y11" s="1043">
        <f t="shared" si="7"/>
        <v>0</v>
      </c>
      <c r="Z11" s="1043">
        <f t="shared" si="7"/>
        <v>0</v>
      </c>
      <c r="AA11" s="1043">
        <f t="shared" si="7"/>
        <v>0</v>
      </c>
      <c r="AB11" s="1043">
        <f t="shared" si="7"/>
        <v>0</v>
      </c>
      <c r="AC11" s="1043">
        <f t="shared" si="7"/>
        <v>0</v>
      </c>
      <c r="AD11" s="1043">
        <f t="shared" si="7"/>
        <v>0</v>
      </c>
      <c r="AE11" s="1043">
        <f t="shared" si="7"/>
        <v>0</v>
      </c>
      <c r="AF11" s="1043">
        <f t="shared" si="11"/>
        <v>0</v>
      </c>
      <c r="AG11" s="1043">
        <f t="shared" si="11"/>
        <v>0</v>
      </c>
      <c r="AH11" s="1043">
        <f t="shared" si="11"/>
        <v>0</v>
      </c>
      <c r="AI11" s="1043">
        <f t="shared" si="11"/>
        <v>0</v>
      </c>
      <c r="AJ11" s="1043">
        <f t="shared" si="11"/>
        <v>0</v>
      </c>
      <c r="AK11" s="1043">
        <f t="shared" si="11"/>
        <v>0</v>
      </c>
      <c r="AL11" s="1043">
        <f t="shared" si="11"/>
        <v>0</v>
      </c>
      <c r="AM11" s="1043">
        <f t="shared" si="11"/>
        <v>0</v>
      </c>
      <c r="AN11" s="1043">
        <f t="shared" si="11"/>
        <v>0</v>
      </c>
      <c r="AO11" s="1043">
        <f t="shared" si="11"/>
        <v>0</v>
      </c>
      <c r="AP11" s="1043">
        <f t="shared" si="11"/>
        <v>0</v>
      </c>
      <c r="AQ11" s="1043">
        <f t="shared" si="11"/>
        <v>0</v>
      </c>
      <c r="AR11" s="1043">
        <f t="shared" si="11"/>
        <v>0</v>
      </c>
      <c r="AS11" s="1043">
        <f t="shared" si="11"/>
        <v>0</v>
      </c>
      <c r="AT11" s="1043">
        <f t="shared" si="11"/>
        <v>0</v>
      </c>
      <c r="AU11" s="1043">
        <f t="shared" si="11"/>
        <v>0</v>
      </c>
      <c r="AV11" s="1043">
        <f t="shared" si="12"/>
        <v>0</v>
      </c>
      <c r="AW11" s="1043">
        <f t="shared" si="12"/>
        <v>0</v>
      </c>
      <c r="AX11" s="1043">
        <f t="shared" si="12"/>
        <v>0</v>
      </c>
      <c r="AY11" s="1043">
        <f t="shared" si="12"/>
        <v>0</v>
      </c>
      <c r="AZ11" s="1043">
        <f t="shared" si="9"/>
        <v>0</v>
      </c>
      <c r="BA11" s="1043">
        <f t="shared" si="9"/>
        <v>0</v>
      </c>
      <c r="BB11" s="1043">
        <f t="shared" si="9"/>
        <v>0</v>
      </c>
      <c r="BC11" s="1043">
        <f t="shared" si="9"/>
        <v>0</v>
      </c>
      <c r="BD11" s="1043">
        <f t="shared" si="9"/>
        <v>0</v>
      </c>
      <c r="BE11" s="1043">
        <f t="shared" si="9"/>
        <v>0</v>
      </c>
      <c r="BF11" s="1043">
        <f t="shared" si="9"/>
        <v>0</v>
      </c>
      <c r="BG11" s="1043">
        <f t="shared" si="9"/>
        <v>0</v>
      </c>
      <c r="BH11" s="1043">
        <f t="shared" si="9"/>
        <v>0</v>
      </c>
      <c r="BI11" s="1043">
        <f t="shared" si="9"/>
        <v>0</v>
      </c>
      <c r="BJ11" s="1043">
        <f t="shared" si="9"/>
        <v>0</v>
      </c>
      <c r="BK11" s="1043">
        <f t="shared" si="9"/>
        <v>0</v>
      </c>
      <c r="BL11" s="1043">
        <f t="shared" si="9"/>
        <v>0</v>
      </c>
      <c r="BM11" s="1043">
        <f t="shared" si="9"/>
        <v>0</v>
      </c>
      <c r="BN11" s="1043">
        <f t="shared" si="9"/>
        <v>0</v>
      </c>
      <c r="BO11" s="1043">
        <f t="shared" si="9"/>
        <v>0</v>
      </c>
      <c r="BP11" s="1043">
        <f t="shared" si="10"/>
        <v>0</v>
      </c>
      <c r="BQ11" s="1043">
        <f t="shared" si="10"/>
        <v>0</v>
      </c>
      <c r="BR11" s="1043">
        <f t="shared" si="10"/>
        <v>0</v>
      </c>
      <c r="BS11" s="1043">
        <f t="shared" si="10"/>
        <v>0</v>
      </c>
      <c r="BT11" s="1043">
        <f t="shared" si="10"/>
        <v>0</v>
      </c>
      <c r="BU11" s="1043">
        <f t="shared" si="10"/>
        <v>0</v>
      </c>
      <c r="BV11" s="1043">
        <f t="shared" si="10"/>
        <v>0</v>
      </c>
      <c r="BW11" s="1043">
        <f t="shared" si="10"/>
        <v>0</v>
      </c>
    </row>
    <row r="12" spans="2:87">
      <c r="B12" s="1036">
        <v>8</v>
      </c>
      <c r="C12" s="1037" t="s">
        <v>209</v>
      </c>
      <c r="D12" s="345" t="str">
        <f>CapEx!B13</f>
        <v>Item Name (change name here)</v>
      </c>
      <c r="E12" s="345">
        <f>CapEx!C13</f>
        <v>0</v>
      </c>
      <c r="F12" s="345">
        <f>CapEx!G13</f>
        <v>0</v>
      </c>
      <c r="G12" s="1038">
        <f>CapEx!F13</f>
        <v>1</v>
      </c>
      <c r="H12" s="1039">
        <f t="shared" si="4"/>
        <v>12</v>
      </c>
      <c r="I12" s="1038" t="str">
        <f>CapEx!D13</f>
        <v>Jan</v>
      </c>
      <c r="J12" s="1038">
        <f>CapEx!E13</f>
        <v>2013</v>
      </c>
      <c r="K12" s="1038">
        <f>IF(E12=0,1,DATEDIF(cStartDate,DATEVALUE("01-"&amp;CapEx!$D13&amp;"-"&amp;CapEx!$E13),"m")+1)</f>
        <v>1</v>
      </c>
      <c r="L12" s="1038">
        <f t="shared" si="5"/>
        <v>12</v>
      </c>
      <c r="M12" s="1040">
        <f t="shared" si="2"/>
        <v>40147</v>
      </c>
      <c r="N12" s="1041">
        <f t="shared" si="6"/>
        <v>0</v>
      </c>
      <c r="O12" s="1042"/>
      <c r="P12" s="1043">
        <f t="shared" si="7"/>
        <v>0</v>
      </c>
      <c r="Q12" s="1043">
        <f t="shared" si="7"/>
        <v>0</v>
      </c>
      <c r="R12" s="1043">
        <f t="shared" si="7"/>
        <v>0</v>
      </c>
      <c r="S12" s="1043">
        <f t="shared" si="7"/>
        <v>0</v>
      </c>
      <c r="T12" s="1043">
        <f t="shared" si="7"/>
        <v>0</v>
      </c>
      <c r="U12" s="1043">
        <f t="shared" si="7"/>
        <v>0</v>
      </c>
      <c r="V12" s="1043">
        <f t="shared" si="7"/>
        <v>0</v>
      </c>
      <c r="W12" s="1043">
        <f t="shared" si="7"/>
        <v>0</v>
      </c>
      <c r="X12" s="1043">
        <f t="shared" si="7"/>
        <v>0</v>
      </c>
      <c r="Y12" s="1043">
        <f t="shared" si="7"/>
        <v>0</v>
      </c>
      <c r="Z12" s="1043">
        <f t="shared" si="7"/>
        <v>0</v>
      </c>
      <c r="AA12" s="1043">
        <f t="shared" si="7"/>
        <v>0</v>
      </c>
      <c r="AB12" s="1043">
        <f t="shared" si="7"/>
        <v>0</v>
      </c>
      <c r="AC12" s="1043">
        <f t="shared" si="7"/>
        <v>0</v>
      </c>
      <c r="AD12" s="1043">
        <f t="shared" si="7"/>
        <v>0</v>
      </c>
      <c r="AE12" s="1043">
        <f t="shared" si="7"/>
        <v>0</v>
      </c>
      <c r="AF12" s="1043">
        <f t="shared" si="11"/>
        <v>0</v>
      </c>
      <c r="AG12" s="1043">
        <f t="shared" si="11"/>
        <v>0</v>
      </c>
      <c r="AH12" s="1043">
        <f t="shared" si="11"/>
        <v>0</v>
      </c>
      <c r="AI12" s="1043">
        <f t="shared" si="11"/>
        <v>0</v>
      </c>
      <c r="AJ12" s="1043">
        <f t="shared" si="11"/>
        <v>0</v>
      </c>
      <c r="AK12" s="1043">
        <f t="shared" si="11"/>
        <v>0</v>
      </c>
      <c r="AL12" s="1043">
        <f t="shared" si="11"/>
        <v>0</v>
      </c>
      <c r="AM12" s="1043">
        <f t="shared" si="11"/>
        <v>0</v>
      </c>
      <c r="AN12" s="1043">
        <f t="shared" si="11"/>
        <v>0</v>
      </c>
      <c r="AO12" s="1043">
        <f t="shared" si="11"/>
        <v>0</v>
      </c>
      <c r="AP12" s="1043">
        <f t="shared" si="11"/>
        <v>0</v>
      </c>
      <c r="AQ12" s="1043">
        <f t="shared" si="11"/>
        <v>0</v>
      </c>
      <c r="AR12" s="1043">
        <f t="shared" si="11"/>
        <v>0</v>
      </c>
      <c r="AS12" s="1043">
        <f t="shared" si="11"/>
        <v>0</v>
      </c>
      <c r="AT12" s="1043">
        <f t="shared" si="11"/>
        <v>0</v>
      </c>
      <c r="AU12" s="1043">
        <f t="shared" si="11"/>
        <v>0</v>
      </c>
      <c r="AV12" s="1043">
        <f t="shared" si="12"/>
        <v>0</v>
      </c>
      <c r="AW12" s="1043">
        <f t="shared" si="12"/>
        <v>0</v>
      </c>
      <c r="AX12" s="1043">
        <f t="shared" si="12"/>
        <v>0</v>
      </c>
      <c r="AY12" s="1043">
        <f t="shared" si="12"/>
        <v>0</v>
      </c>
      <c r="AZ12" s="1043">
        <f t="shared" si="9"/>
        <v>0</v>
      </c>
      <c r="BA12" s="1043">
        <f t="shared" si="9"/>
        <v>0</v>
      </c>
      <c r="BB12" s="1043">
        <f t="shared" si="9"/>
        <v>0</v>
      </c>
      <c r="BC12" s="1043">
        <f t="shared" si="9"/>
        <v>0</v>
      </c>
      <c r="BD12" s="1043">
        <f t="shared" si="9"/>
        <v>0</v>
      </c>
      <c r="BE12" s="1043">
        <f t="shared" si="9"/>
        <v>0</v>
      </c>
      <c r="BF12" s="1043">
        <f t="shared" si="9"/>
        <v>0</v>
      </c>
      <c r="BG12" s="1043">
        <f t="shared" si="9"/>
        <v>0</v>
      </c>
      <c r="BH12" s="1043">
        <f t="shared" si="9"/>
        <v>0</v>
      </c>
      <c r="BI12" s="1043">
        <f t="shared" si="9"/>
        <v>0</v>
      </c>
      <c r="BJ12" s="1043">
        <f t="shared" si="9"/>
        <v>0</v>
      </c>
      <c r="BK12" s="1043">
        <f t="shared" si="9"/>
        <v>0</v>
      </c>
      <c r="BL12" s="1043">
        <f t="shared" si="9"/>
        <v>0</v>
      </c>
      <c r="BM12" s="1043">
        <f t="shared" si="9"/>
        <v>0</v>
      </c>
      <c r="BN12" s="1043">
        <f t="shared" si="9"/>
        <v>0</v>
      </c>
      <c r="BO12" s="1043">
        <f t="shared" si="9"/>
        <v>0</v>
      </c>
      <c r="BP12" s="1043">
        <f t="shared" si="10"/>
        <v>0</v>
      </c>
      <c r="BQ12" s="1043">
        <f t="shared" si="10"/>
        <v>0</v>
      </c>
      <c r="BR12" s="1043">
        <f t="shared" si="10"/>
        <v>0</v>
      </c>
      <c r="BS12" s="1043">
        <f t="shared" si="10"/>
        <v>0</v>
      </c>
      <c r="BT12" s="1043">
        <f t="shared" si="10"/>
        <v>0</v>
      </c>
      <c r="BU12" s="1043">
        <f t="shared" si="10"/>
        <v>0</v>
      </c>
      <c r="BV12" s="1043">
        <f t="shared" si="10"/>
        <v>0</v>
      </c>
      <c r="BW12" s="1043">
        <f t="shared" si="10"/>
        <v>0</v>
      </c>
    </row>
    <row r="13" spans="2:87">
      <c r="B13" s="1036">
        <v>9</v>
      </c>
      <c r="C13" s="1037" t="s">
        <v>209</v>
      </c>
      <c r="D13" s="345" t="str">
        <f>CapEx!B14</f>
        <v>Item Name (change name here)</v>
      </c>
      <c r="E13" s="345">
        <f>CapEx!C14</f>
        <v>0</v>
      </c>
      <c r="F13" s="345">
        <f>CapEx!G14</f>
        <v>0</v>
      </c>
      <c r="G13" s="1038">
        <f>CapEx!F14</f>
        <v>1</v>
      </c>
      <c r="H13" s="1039">
        <f t="shared" si="4"/>
        <v>12</v>
      </c>
      <c r="I13" s="1038" t="str">
        <f>CapEx!D14</f>
        <v>Jan</v>
      </c>
      <c r="J13" s="1038">
        <f>CapEx!E14</f>
        <v>2013</v>
      </c>
      <c r="K13" s="1038">
        <f>IF(E13=0,1,DATEDIF(cStartDate,DATEVALUE("01-"&amp;CapEx!$D14&amp;"-"&amp;CapEx!$E14),"m")+1)</f>
        <v>1</v>
      </c>
      <c r="L13" s="1038">
        <f t="shared" si="5"/>
        <v>12</v>
      </c>
      <c r="M13" s="1040">
        <f t="shared" si="2"/>
        <v>40147</v>
      </c>
      <c r="N13" s="1041">
        <f t="shared" si="6"/>
        <v>0</v>
      </c>
      <c r="O13" s="1042"/>
      <c r="P13" s="1043">
        <f t="shared" si="7"/>
        <v>0</v>
      </c>
      <c r="Q13" s="1043">
        <f t="shared" si="7"/>
        <v>0</v>
      </c>
      <c r="R13" s="1043">
        <f t="shared" si="7"/>
        <v>0</v>
      </c>
      <c r="S13" s="1043">
        <f t="shared" si="7"/>
        <v>0</v>
      </c>
      <c r="T13" s="1043">
        <f t="shared" si="7"/>
        <v>0</v>
      </c>
      <c r="U13" s="1043">
        <f t="shared" si="7"/>
        <v>0</v>
      </c>
      <c r="V13" s="1043">
        <f t="shared" si="7"/>
        <v>0</v>
      </c>
      <c r="W13" s="1043">
        <f t="shared" si="7"/>
        <v>0</v>
      </c>
      <c r="X13" s="1043">
        <f t="shared" si="7"/>
        <v>0</v>
      </c>
      <c r="Y13" s="1043">
        <f t="shared" si="7"/>
        <v>0</v>
      </c>
      <c r="Z13" s="1043">
        <f t="shared" si="7"/>
        <v>0</v>
      </c>
      <c r="AA13" s="1043">
        <f t="shared" si="7"/>
        <v>0</v>
      </c>
      <c r="AB13" s="1043">
        <f t="shared" si="7"/>
        <v>0</v>
      </c>
      <c r="AC13" s="1043">
        <f t="shared" si="7"/>
        <v>0</v>
      </c>
      <c r="AD13" s="1043">
        <f t="shared" si="7"/>
        <v>0</v>
      </c>
      <c r="AE13" s="1043">
        <f t="shared" si="7"/>
        <v>0</v>
      </c>
      <c r="AF13" s="1043">
        <f t="shared" si="11"/>
        <v>0</v>
      </c>
      <c r="AG13" s="1043">
        <f t="shared" si="11"/>
        <v>0</v>
      </c>
      <c r="AH13" s="1043">
        <f t="shared" si="11"/>
        <v>0</v>
      </c>
      <c r="AI13" s="1043">
        <f t="shared" si="11"/>
        <v>0</v>
      </c>
      <c r="AJ13" s="1043">
        <f t="shared" si="11"/>
        <v>0</v>
      </c>
      <c r="AK13" s="1043">
        <f t="shared" si="11"/>
        <v>0</v>
      </c>
      <c r="AL13" s="1043">
        <f t="shared" si="11"/>
        <v>0</v>
      </c>
      <c r="AM13" s="1043">
        <f t="shared" si="11"/>
        <v>0</v>
      </c>
      <c r="AN13" s="1043">
        <f t="shared" si="11"/>
        <v>0</v>
      </c>
      <c r="AO13" s="1043">
        <f t="shared" si="11"/>
        <v>0</v>
      </c>
      <c r="AP13" s="1043">
        <f t="shared" si="11"/>
        <v>0</v>
      </c>
      <c r="AQ13" s="1043">
        <f t="shared" si="11"/>
        <v>0</v>
      </c>
      <c r="AR13" s="1043">
        <f t="shared" si="11"/>
        <v>0</v>
      </c>
      <c r="AS13" s="1043">
        <f t="shared" si="11"/>
        <v>0</v>
      </c>
      <c r="AT13" s="1043">
        <f t="shared" si="11"/>
        <v>0</v>
      </c>
      <c r="AU13" s="1043">
        <f t="shared" si="11"/>
        <v>0</v>
      </c>
      <c r="AV13" s="1043">
        <f t="shared" si="12"/>
        <v>0</v>
      </c>
      <c r="AW13" s="1043">
        <f t="shared" si="12"/>
        <v>0</v>
      </c>
      <c r="AX13" s="1043">
        <f t="shared" si="12"/>
        <v>0</v>
      </c>
      <c r="AY13" s="1043">
        <f t="shared" si="12"/>
        <v>0</v>
      </c>
      <c r="AZ13" s="1043">
        <f t="shared" si="9"/>
        <v>0</v>
      </c>
      <c r="BA13" s="1043">
        <f t="shared" si="9"/>
        <v>0</v>
      </c>
      <c r="BB13" s="1043">
        <f t="shared" si="9"/>
        <v>0</v>
      </c>
      <c r="BC13" s="1043">
        <f t="shared" si="9"/>
        <v>0</v>
      </c>
      <c r="BD13" s="1043">
        <f t="shared" si="9"/>
        <v>0</v>
      </c>
      <c r="BE13" s="1043">
        <f t="shared" si="9"/>
        <v>0</v>
      </c>
      <c r="BF13" s="1043">
        <f t="shared" si="9"/>
        <v>0</v>
      </c>
      <c r="BG13" s="1043">
        <f t="shared" si="9"/>
        <v>0</v>
      </c>
      <c r="BH13" s="1043">
        <f t="shared" si="9"/>
        <v>0</v>
      </c>
      <c r="BI13" s="1043">
        <f t="shared" si="9"/>
        <v>0</v>
      </c>
      <c r="BJ13" s="1043">
        <f t="shared" si="9"/>
        <v>0</v>
      </c>
      <c r="BK13" s="1043">
        <f t="shared" si="9"/>
        <v>0</v>
      </c>
      <c r="BL13" s="1043">
        <f t="shared" si="9"/>
        <v>0</v>
      </c>
      <c r="BM13" s="1043">
        <f t="shared" si="9"/>
        <v>0</v>
      </c>
      <c r="BN13" s="1043">
        <f t="shared" si="9"/>
        <v>0</v>
      </c>
      <c r="BO13" s="1043">
        <f t="shared" si="9"/>
        <v>0</v>
      </c>
      <c r="BP13" s="1043">
        <f t="shared" si="10"/>
        <v>0</v>
      </c>
      <c r="BQ13" s="1043">
        <f t="shared" si="10"/>
        <v>0</v>
      </c>
      <c r="BR13" s="1043">
        <f t="shared" si="10"/>
        <v>0</v>
      </c>
      <c r="BS13" s="1043">
        <f t="shared" si="10"/>
        <v>0</v>
      </c>
      <c r="BT13" s="1043">
        <f t="shared" si="10"/>
        <v>0</v>
      </c>
      <c r="BU13" s="1043">
        <f t="shared" si="10"/>
        <v>0</v>
      </c>
      <c r="BV13" s="1043">
        <f t="shared" si="10"/>
        <v>0</v>
      </c>
      <c r="BW13" s="1043">
        <f t="shared" si="10"/>
        <v>0</v>
      </c>
    </row>
    <row r="14" spans="2:87">
      <c r="B14" s="1036">
        <v>10</v>
      </c>
      <c r="C14" s="1037" t="s">
        <v>209</v>
      </c>
      <c r="D14" s="345" t="str">
        <f>CapEx!B15</f>
        <v>Item Name (change name here)</v>
      </c>
      <c r="E14" s="345">
        <f>CapEx!C15</f>
        <v>0</v>
      </c>
      <c r="F14" s="345">
        <f>CapEx!G15</f>
        <v>0</v>
      </c>
      <c r="G14" s="1038">
        <f>CapEx!F15</f>
        <v>1</v>
      </c>
      <c r="H14" s="1039">
        <f t="shared" si="4"/>
        <v>12</v>
      </c>
      <c r="I14" s="1038" t="str">
        <f>CapEx!D15</f>
        <v>Jan</v>
      </c>
      <c r="J14" s="1038">
        <f>CapEx!E15</f>
        <v>2013</v>
      </c>
      <c r="K14" s="1038">
        <f>IF(E14=0,1,DATEDIF(cStartDate,DATEVALUE("01-"&amp;CapEx!$D15&amp;"-"&amp;CapEx!$E15),"m")+1)</f>
        <v>1</v>
      </c>
      <c r="L14" s="1038">
        <f t="shared" si="5"/>
        <v>12</v>
      </c>
      <c r="M14" s="1040">
        <f t="shared" si="2"/>
        <v>40147</v>
      </c>
      <c r="N14" s="1041">
        <f t="shared" si="6"/>
        <v>0</v>
      </c>
      <c r="O14" s="1042"/>
      <c r="P14" s="1043">
        <f t="shared" si="7"/>
        <v>0</v>
      </c>
      <c r="Q14" s="1043">
        <f t="shared" si="7"/>
        <v>0</v>
      </c>
      <c r="R14" s="1043">
        <f t="shared" si="7"/>
        <v>0</v>
      </c>
      <c r="S14" s="1043">
        <f t="shared" si="7"/>
        <v>0</v>
      </c>
      <c r="T14" s="1043">
        <f t="shared" si="7"/>
        <v>0</v>
      </c>
      <c r="U14" s="1043">
        <f t="shared" si="7"/>
        <v>0</v>
      </c>
      <c r="V14" s="1043">
        <f t="shared" si="7"/>
        <v>0</v>
      </c>
      <c r="W14" s="1043">
        <f t="shared" si="7"/>
        <v>0</v>
      </c>
      <c r="X14" s="1043">
        <f t="shared" si="7"/>
        <v>0</v>
      </c>
      <c r="Y14" s="1043">
        <f t="shared" si="7"/>
        <v>0</v>
      </c>
      <c r="Z14" s="1043">
        <f t="shared" si="7"/>
        <v>0</v>
      </c>
      <c r="AA14" s="1043">
        <f t="shared" si="7"/>
        <v>0</v>
      </c>
      <c r="AB14" s="1043">
        <f t="shared" si="7"/>
        <v>0</v>
      </c>
      <c r="AC14" s="1043">
        <f t="shared" si="7"/>
        <v>0</v>
      </c>
      <c r="AD14" s="1043">
        <f t="shared" si="7"/>
        <v>0</v>
      </c>
      <c r="AE14" s="1043">
        <f t="shared" si="7"/>
        <v>0</v>
      </c>
      <c r="AF14" s="1043">
        <f t="shared" si="11"/>
        <v>0</v>
      </c>
      <c r="AG14" s="1043">
        <f t="shared" si="11"/>
        <v>0</v>
      </c>
      <c r="AH14" s="1043">
        <f t="shared" si="11"/>
        <v>0</v>
      </c>
      <c r="AI14" s="1043">
        <f t="shared" si="11"/>
        <v>0</v>
      </c>
      <c r="AJ14" s="1043">
        <f t="shared" si="11"/>
        <v>0</v>
      </c>
      <c r="AK14" s="1043">
        <f t="shared" si="11"/>
        <v>0</v>
      </c>
      <c r="AL14" s="1043">
        <f t="shared" si="11"/>
        <v>0</v>
      </c>
      <c r="AM14" s="1043">
        <f t="shared" si="11"/>
        <v>0</v>
      </c>
      <c r="AN14" s="1043">
        <f t="shared" si="11"/>
        <v>0</v>
      </c>
      <c r="AO14" s="1043">
        <f t="shared" si="11"/>
        <v>0</v>
      </c>
      <c r="AP14" s="1043">
        <f t="shared" si="11"/>
        <v>0</v>
      </c>
      <c r="AQ14" s="1043">
        <f t="shared" si="11"/>
        <v>0</v>
      </c>
      <c r="AR14" s="1043">
        <f t="shared" si="11"/>
        <v>0</v>
      </c>
      <c r="AS14" s="1043">
        <f t="shared" si="11"/>
        <v>0</v>
      </c>
      <c r="AT14" s="1043">
        <f t="shared" si="11"/>
        <v>0</v>
      </c>
      <c r="AU14" s="1043">
        <f t="shared" si="11"/>
        <v>0</v>
      </c>
      <c r="AV14" s="1043">
        <f t="shared" si="12"/>
        <v>0</v>
      </c>
      <c r="AW14" s="1043">
        <f t="shared" si="12"/>
        <v>0</v>
      </c>
      <c r="AX14" s="1043">
        <f t="shared" si="12"/>
        <v>0</v>
      </c>
      <c r="AY14" s="1043">
        <f t="shared" si="12"/>
        <v>0</v>
      </c>
      <c r="AZ14" s="1043">
        <f t="shared" si="9"/>
        <v>0</v>
      </c>
      <c r="BA14" s="1043">
        <f t="shared" si="9"/>
        <v>0</v>
      </c>
      <c r="BB14" s="1043">
        <f t="shared" si="9"/>
        <v>0</v>
      </c>
      <c r="BC14" s="1043">
        <f t="shared" si="9"/>
        <v>0</v>
      </c>
      <c r="BD14" s="1043">
        <f t="shared" si="9"/>
        <v>0</v>
      </c>
      <c r="BE14" s="1043">
        <f t="shared" si="9"/>
        <v>0</v>
      </c>
      <c r="BF14" s="1043">
        <f t="shared" si="9"/>
        <v>0</v>
      </c>
      <c r="BG14" s="1043">
        <f t="shared" si="9"/>
        <v>0</v>
      </c>
      <c r="BH14" s="1043">
        <f t="shared" si="9"/>
        <v>0</v>
      </c>
      <c r="BI14" s="1043">
        <f t="shared" si="9"/>
        <v>0</v>
      </c>
      <c r="BJ14" s="1043">
        <f t="shared" si="9"/>
        <v>0</v>
      </c>
      <c r="BK14" s="1043">
        <f t="shared" si="9"/>
        <v>0</v>
      </c>
      <c r="BL14" s="1043">
        <f t="shared" si="9"/>
        <v>0</v>
      </c>
      <c r="BM14" s="1043">
        <f t="shared" si="9"/>
        <v>0</v>
      </c>
      <c r="BN14" s="1043">
        <f t="shared" si="9"/>
        <v>0</v>
      </c>
      <c r="BO14" s="1043">
        <f t="shared" si="9"/>
        <v>0</v>
      </c>
      <c r="BP14" s="1043">
        <f t="shared" si="10"/>
        <v>0</v>
      </c>
      <c r="BQ14" s="1043">
        <f t="shared" si="10"/>
        <v>0</v>
      </c>
      <c r="BR14" s="1043">
        <f t="shared" si="10"/>
        <v>0</v>
      </c>
      <c r="BS14" s="1043">
        <f t="shared" si="10"/>
        <v>0</v>
      </c>
      <c r="BT14" s="1043">
        <f t="shared" si="10"/>
        <v>0</v>
      </c>
      <c r="BU14" s="1043">
        <f t="shared" si="10"/>
        <v>0</v>
      </c>
      <c r="BV14" s="1043">
        <f t="shared" si="10"/>
        <v>0</v>
      </c>
      <c r="BW14" s="1043">
        <f t="shared" si="10"/>
        <v>0</v>
      </c>
    </row>
    <row r="15" spans="2:87">
      <c r="B15" s="1036">
        <v>11</v>
      </c>
      <c r="C15" s="1037" t="s">
        <v>220</v>
      </c>
      <c r="D15" s="345" t="str">
        <f>CapEx!B18</f>
        <v>Item Name (change name here)</v>
      </c>
      <c r="E15" s="345">
        <f>CapEx!C18</f>
        <v>0</v>
      </c>
      <c r="F15" s="345">
        <f>CapEx!G18</f>
        <v>0</v>
      </c>
      <c r="G15" s="1038">
        <f>CapEx!F18</f>
        <v>1</v>
      </c>
      <c r="H15" s="1039">
        <f t="shared" si="4"/>
        <v>12</v>
      </c>
      <c r="I15" s="1038" t="str">
        <f>CapEx!D18</f>
        <v>Jan</v>
      </c>
      <c r="J15" s="1038">
        <f>CapEx!E18</f>
        <v>2013</v>
      </c>
      <c r="K15" s="1038">
        <f>IF(E15=0,1,DATEDIF(cStartDate,DATEVALUE("01-"&amp;CapEx!$D18&amp;"-"&amp;CapEx!$E18),"m")+1)</f>
        <v>1</v>
      </c>
      <c r="L15" s="1038">
        <f t="shared" si="5"/>
        <v>12</v>
      </c>
      <c r="M15" s="1040">
        <f t="shared" si="2"/>
        <v>40147</v>
      </c>
      <c r="N15" s="1041">
        <f t="shared" si="6"/>
        <v>0</v>
      </c>
      <c r="O15" s="1042"/>
      <c r="P15" s="1043">
        <f t="shared" si="7"/>
        <v>0</v>
      </c>
      <c r="Q15" s="1043">
        <f t="shared" si="7"/>
        <v>0</v>
      </c>
      <c r="R15" s="1043">
        <f t="shared" si="7"/>
        <v>0</v>
      </c>
      <c r="S15" s="1043">
        <f t="shared" si="7"/>
        <v>0</v>
      </c>
      <c r="T15" s="1043">
        <f t="shared" si="7"/>
        <v>0</v>
      </c>
      <c r="U15" s="1043">
        <f t="shared" si="7"/>
        <v>0</v>
      </c>
      <c r="V15" s="1043">
        <f t="shared" si="7"/>
        <v>0</v>
      </c>
      <c r="W15" s="1043">
        <f t="shared" si="7"/>
        <v>0</v>
      </c>
      <c r="X15" s="1043">
        <f t="shared" si="7"/>
        <v>0</v>
      </c>
      <c r="Y15" s="1043">
        <f t="shared" si="7"/>
        <v>0</v>
      </c>
      <c r="Z15" s="1043">
        <f t="shared" si="7"/>
        <v>0</v>
      </c>
      <c r="AA15" s="1043">
        <f t="shared" si="7"/>
        <v>0</v>
      </c>
      <c r="AB15" s="1043">
        <f t="shared" si="7"/>
        <v>0</v>
      </c>
      <c r="AC15" s="1043">
        <f t="shared" si="7"/>
        <v>0</v>
      </c>
      <c r="AD15" s="1043">
        <f t="shared" si="7"/>
        <v>0</v>
      </c>
      <c r="AE15" s="1043">
        <f t="shared" si="7"/>
        <v>0</v>
      </c>
      <c r="AF15" s="1043">
        <f t="shared" si="11"/>
        <v>0</v>
      </c>
      <c r="AG15" s="1043">
        <f t="shared" si="11"/>
        <v>0</v>
      </c>
      <c r="AH15" s="1043">
        <f t="shared" si="11"/>
        <v>0</v>
      </c>
      <c r="AI15" s="1043">
        <f t="shared" si="11"/>
        <v>0</v>
      </c>
      <c r="AJ15" s="1043">
        <f t="shared" si="11"/>
        <v>0</v>
      </c>
      <c r="AK15" s="1043">
        <f t="shared" si="11"/>
        <v>0</v>
      </c>
      <c r="AL15" s="1043">
        <f t="shared" si="11"/>
        <v>0</v>
      </c>
      <c r="AM15" s="1043">
        <f t="shared" si="11"/>
        <v>0</v>
      </c>
      <c r="AN15" s="1043">
        <f t="shared" si="11"/>
        <v>0</v>
      </c>
      <c r="AO15" s="1043">
        <f t="shared" si="11"/>
        <v>0</v>
      </c>
      <c r="AP15" s="1043">
        <f t="shared" si="11"/>
        <v>0</v>
      </c>
      <c r="AQ15" s="1043">
        <f t="shared" si="11"/>
        <v>0</v>
      </c>
      <c r="AR15" s="1043">
        <f t="shared" si="11"/>
        <v>0</v>
      </c>
      <c r="AS15" s="1043">
        <f t="shared" si="11"/>
        <v>0</v>
      </c>
      <c r="AT15" s="1043">
        <f t="shared" si="11"/>
        <v>0</v>
      </c>
      <c r="AU15" s="1043">
        <f t="shared" si="11"/>
        <v>0</v>
      </c>
      <c r="AV15" s="1043">
        <f t="shared" si="12"/>
        <v>0</v>
      </c>
      <c r="AW15" s="1043">
        <f t="shared" si="12"/>
        <v>0</v>
      </c>
      <c r="AX15" s="1043">
        <f t="shared" si="12"/>
        <v>0</v>
      </c>
      <c r="AY15" s="1043">
        <f t="shared" si="12"/>
        <v>0</v>
      </c>
      <c r="AZ15" s="1043">
        <f t="shared" si="9"/>
        <v>0</v>
      </c>
      <c r="BA15" s="1043">
        <f t="shared" si="9"/>
        <v>0</v>
      </c>
      <c r="BB15" s="1043">
        <f t="shared" si="9"/>
        <v>0</v>
      </c>
      <c r="BC15" s="1043">
        <f t="shared" si="9"/>
        <v>0</v>
      </c>
      <c r="BD15" s="1043">
        <f t="shared" si="9"/>
        <v>0</v>
      </c>
      <c r="BE15" s="1043">
        <f t="shared" si="9"/>
        <v>0</v>
      </c>
      <c r="BF15" s="1043">
        <f t="shared" si="9"/>
        <v>0</v>
      </c>
      <c r="BG15" s="1043">
        <f t="shared" si="9"/>
        <v>0</v>
      </c>
      <c r="BH15" s="1043">
        <f t="shared" si="9"/>
        <v>0</v>
      </c>
      <c r="BI15" s="1043">
        <f t="shared" si="9"/>
        <v>0</v>
      </c>
      <c r="BJ15" s="1043">
        <f t="shared" si="9"/>
        <v>0</v>
      </c>
      <c r="BK15" s="1043">
        <f t="shared" si="9"/>
        <v>0</v>
      </c>
      <c r="BL15" s="1043">
        <f t="shared" si="9"/>
        <v>0</v>
      </c>
      <c r="BM15" s="1043">
        <f t="shared" si="9"/>
        <v>0</v>
      </c>
      <c r="BN15" s="1043">
        <f t="shared" si="9"/>
        <v>0</v>
      </c>
      <c r="BO15" s="1043">
        <f t="shared" si="9"/>
        <v>0</v>
      </c>
      <c r="BP15" s="1043">
        <f t="shared" si="10"/>
        <v>0</v>
      </c>
      <c r="BQ15" s="1043">
        <f t="shared" si="10"/>
        <v>0</v>
      </c>
      <c r="BR15" s="1043">
        <f t="shared" si="10"/>
        <v>0</v>
      </c>
      <c r="BS15" s="1043">
        <f t="shared" si="10"/>
        <v>0</v>
      </c>
      <c r="BT15" s="1043">
        <f t="shared" si="10"/>
        <v>0</v>
      </c>
      <c r="BU15" s="1043">
        <f t="shared" si="10"/>
        <v>0</v>
      </c>
      <c r="BV15" s="1043">
        <f t="shared" si="10"/>
        <v>0</v>
      </c>
      <c r="BW15" s="1043">
        <f t="shared" si="10"/>
        <v>0</v>
      </c>
    </row>
    <row r="16" spans="2:87">
      <c r="B16" s="1036">
        <v>12</v>
      </c>
      <c r="C16" s="1037" t="s">
        <v>220</v>
      </c>
      <c r="D16" s="345" t="str">
        <f>CapEx!B19</f>
        <v>Item Name (change name here)</v>
      </c>
      <c r="E16" s="345">
        <f>CapEx!C19</f>
        <v>0</v>
      </c>
      <c r="F16" s="345">
        <f>CapEx!G19</f>
        <v>0</v>
      </c>
      <c r="G16" s="1038">
        <f>CapEx!F19</f>
        <v>1</v>
      </c>
      <c r="H16" s="1039">
        <f t="shared" si="4"/>
        <v>12</v>
      </c>
      <c r="I16" s="1038" t="str">
        <f>CapEx!D19</f>
        <v>Jan</v>
      </c>
      <c r="J16" s="1038">
        <f>CapEx!E19</f>
        <v>2013</v>
      </c>
      <c r="K16" s="1038">
        <f>IF(E16=0,1,DATEDIF(cStartDate,DATEVALUE("01-"&amp;CapEx!$D19&amp;"-"&amp;CapEx!$E19),"m")+1)</f>
        <v>1</v>
      </c>
      <c r="L16" s="1038">
        <f t="shared" si="5"/>
        <v>12</v>
      </c>
      <c r="M16" s="1040">
        <f t="shared" si="2"/>
        <v>40147</v>
      </c>
      <c r="N16" s="1041">
        <f t="shared" si="6"/>
        <v>0</v>
      </c>
      <c r="O16" s="1042"/>
      <c r="P16" s="1043">
        <f t="shared" si="7"/>
        <v>0</v>
      </c>
      <c r="Q16" s="1043">
        <f t="shared" si="7"/>
        <v>0</v>
      </c>
      <c r="R16" s="1043">
        <f t="shared" si="7"/>
        <v>0</v>
      </c>
      <c r="S16" s="1043">
        <f t="shared" si="7"/>
        <v>0</v>
      </c>
      <c r="T16" s="1043">
        <f t="shared" si="7"/>
        <v>0</v>
      </c>
      <c r="U16" s="1043">
        <f t="shared" si="7"/>
        <v>0</v>
      </c>
      <c r="V16" s="1043">
        <f t="shared" si="7"/>
        <v>0</v>
      </c>
      <c r="W16" s="1043">
        <f t="shared" si="7"/>
        <v>0</v>
      </c>
      <c r="X16" s="1043">
        <f t="shared" si="7"/>
        <v>0</v>
      </c>
      <c r="Y16" s="1043">
        <f t="shared" si="7"/>
        <v>0</v>
      </c>
      <c r="Z16" s="1043">
        <f t="shared" si="7"/>
        <v>0</v>
      </c>
      <c r="AA16" s="1043">
        <f t="shared" si="7"/>
        <v>0</v>
      </c>
      <c r="AB16" s="1043">
        <f t="shared" si="7"/>
        <v>0</v>
      </c>
      <c r="AC16" s="1043">
        <f t="shared" si="7"/>
        <v>0</v>
      </c>
      <c r="AD16" s="1043">
        <f t="shared" si="7"/>
        <v>0</v>
      </c>
      <c r="AE16" s="1043">
        <f t="shared" si="7"/>
        <v>0</v>
      </c>
      <c r="AF16" s="1043">
        <f t="shared" si="11"/>
        <v>0</v>
      </c>
      <c r="AG16" s="1043">
        <f t="shared" si="11"/>
        <v>0</v>
      </c>
      <c r="AH16" s="1043">
        <f t="shared" si="11"/>
        <v>0</v>
      </c>
      <c r="AI16" s="1043">
        <f t="shared" si="11"/>
        <v>0</v>
      </c>
      <c r="AJ16" s="1043">
        <f t="shared" si="11"/>
        <v>0</v>
      </c>
      <c r="AK16" s="1043">
        <f t="shared" si="11"/>
        <v>0</v>
      </c>
      <c r="AL16" s="1043">
        <f t="shared" si="11"/>
        <v>0</v>
      </c>
      <c r="AM16" s="1043">
        <f t="shared" si="11"/>
        <v>0</v>
      </c>
      <c r="AN16" s="1043">
        <f t="shared" si="11"/>
        <v>0</v>
      </c>
      <c r="AO16" s="1043">
        <f t="shared" si="11"/>
        <v>0</v>
      </c>
      <c r="AP16" s="1043">
        <f t="shared" si="11"/>
        <v>0</v>
      </c>
      <c r="AQ16" s="1043">
        <f t="shared" si="11"/>
        <v>0</v>
      </c>
      <c r="AR16" s="1043">
        <f t="shared" si="11"/>
        <v>0</v>
      </c>
      <c r="AS16" s="1043">
        <f t="shared" si="11"/>
        <v>0</v>
      </c>
      <c r="AT16" s="1043">
        <f t="shared" si="11"/>
        <v>0</v>
      </c>
      <c r="AU16" s="1043">
        <f t="shared" si="11"/>
        <v>0</v>
      </c>
      <c r="AV16" s="1043">
        <f t="shared" si="12"/>
        <v>0</v>
      </c>
      <c r="AW16" s="1043">
        <f t="shared" si="12"/>
        <v>0</v>
      </c>
      <c r="AX16" s="1043">
        <f t="shared" si="12"/>
        <v>0</v>
      </c>
      <c r="AY16" s="1043">
        <f t="shared" si="12"/>
        <v>0</v>
      </c>
      <c r="AZ16" s="1043">
        <f t="shared" si="9"/>
        <v>0</v>
      </c>
      <c r="BA16" s="1043">
        <f t="shared" si="9"/>
        <v>0</v>
      </c>
      <c r="BB16" s="1043">
        <f t="shared" si="9"/>
        <v>0</v>
      </c>
      <c r="BC16" s="1043">
        <f t="shared" si="9"/>
        <v>0</v>
      </c>
      <c r="BD16" s="1043">
        <f t="shared" si="9"/>
        <v>0</v>
      </c>
      <c r="BE16" s="1043">
        <f t="shared" si="9"/>
        <v>0</v>
      </c>
      <c r="BF16" s="1043">
        <f t="shared" si="9"/>
        <v>0</v>
      </c>
      <c r="BG16" s="1043">
        <f t="shared" si="9"/>
        <v>0</v>
      </c>
      <c r="BH16" s="1043">
        <f t="shared" si="9"/>
        <v>0</v>
      </c>
      <c r="BI16" s="1043">
        <f t="shared" si="9"/>
        <v>0</v>
      </c>
      <c r="BJ16" s="1043">
        <f t="shared" si="9"/>
        <v>0</v>
      </c>
      <c r="BK16" s="1043">
        <f t="shared" si="9"/>
        <v>0</v>
      </c>
      <c r="BL16" s="1043">
        <f t="shared" si="9"/>
        <v>0</v>
      </c>
      <c r="BM16" s="1043">
        <f t="shared" si="9"/>
        <v>0</v>
      </c>
      <c r="BN16" s="1043">
        <f t="shared" si="9"/>
        <v>0</v>
      </c>
      <c r="BO16" s="1043">
        <f t="shared" si="9"/>
        <v>0</v>
      </c>
      <c r="BP16" s="1043">
        <f t="shared" si="10"/>
        <v>0</v>
      </c>
      <c r="BQ16" s="1043">
        <f t="shared" si="10"/>
        <v>0</v>
      </c>
      <c r="BR16" s="1043">
        <f t="shared" si="10"/>
        <v>0</v>
      </c>
      <c r="BS16" s="1043">
        <f t="shared" si="10"/>
        <v>0</v>
      </c>
      <c r="BT16" s="1043">
        <f t="shared" si="10"/>
        <v>0</v>
      </c>
      <c r="BU16" s="1043">
        <f t="shared" si="10"/>
        <v>0</v>
      </c>
      <c r="BV16" s="1043">
        <f t="shared" si="10"/>
        <v>0</v>
      </c>
      <c r="BW16" s="1043">
        <f t="shared" si="10"/>
        <v>0</v>
      </c>
    </row>
    <row r="17" spans="2:75">
      <c r="B17" s="1036">
        <v>13</v>
      </c>
      <c r="C17" s="1037" t="s">
        <v>220</v>
      </c>
      <c r="D17" s="345" t="str">
        <f>CapEx!B20</f>
        <v>Item Name (change name here)</v>
      </c>
      <c r="E17" s="345">
        <f>CapEx!C20</f>
        <v>0</v>
      </c>
      <c r="F17" s="345">
        <f>CapEx!G20</f>
        <v>0</v>
      </c>
      <c r="G17" s="1038">
        <f>CapEx!F20</f>
        <v>1</v>
      </c>
      <c r="H17" s="1039">
        <f t="shared" si="4"/>
        <v>12</v>
      </c>
      <c r="I17" s="1038" t="str">
        <f>CapEx!D20</f>
        <v>Jan</v>
      </c>
      <c r="J17" s="1038">
        <f>CapEx!E20</f>
        <v>2013</v>
      </c>
      <c r="K17" s="1038">
        <f>IF(E17=0,1,DATEDIF(cStartDate,DATEVALUE("01-"&amp;CapEx!$D20&amp;"-"&amp;CapEx!$E20),"m")+1)</f>
        <v>1</v>
      </c>
      <c r="L17" s="1038">
        <f t="shared" si="5"/>
        <v>12</v>
      </c>
      <c r="M17" s="1040">
        <f t="shared" si="2"/>
        <v>40147</v>
      </c>
      <c r="N17" s="1041">
        <f t="shared" si="6"/>
        <v>0</v>
      </c>
      <c r="O17" s="1042"/>
      <c r="P17" s="1043">
        <f t="shared" si="7"/>
        <v>0</v>
      </c>
      <c r="Q17" s="1043">
        <f t="shared" si="7"/>
        <v>0</v>
      </c>
      <c r="R17" s="1043">
        <f t="shared" si="7"/>
        <v>0</v>
      </c>
      <c r="S17" s="1043">
        <f t="shared" si="7"/>
        <v>0</v>
      </c>
      <c r="T17" s="1043">
        <f t="shared" si="7"/>
        <v>0</v>
      </c>
      <c r="U17" s="1043">
        <f t="shared" si="7"/>
        <v>0</v>
      </c>
      <c r="V17" s="1043">
        <f t="shared" si="7"/>
        <v>0</v>
      </c>
      <c r="W17" s="1043">
        <f t="shared" si="7"/>
        <v>0</v>
      </c>
      <c r="X17" s="1043">
        <f t="shared" si="7"/>
        <v>0</v>
      </c>
      <c r="Y17" s="1043">
        <f t="shared" si="7"/>
        <v>0</v>
      </c>
      <c r="Z17" s="1043">
        <f t="shared" si="7"/>
        <v>0</v>
      </c>
      <c r="AA17" s="1043">
        <f t="shared" si="7"/>
        <v>0</v>
      </c>
      <c r="AB17" s="1043">
        <f t="shared" si="7"/>
        <v>0</v>
      </c>
      <c r="AC17" s="1043">
        <f t="shared" si="7"/>
        <v>0</v>
      </c>
      <c r="AD17" s="1043">
        <f t="shared" si="7"/>
        <v>0</v>
      </c>
      <c r="AE17" s="1043">
        <f t="shared" si="7"/>
        <v>0</v>
      </c>
      <c r="AF17" s="1043">
        <f t="shared" si="11"/>
        <v>0</v>
      </c>
      <c r="AG17" s="1043">
        <f t="shared" si="11"/>
        <v>0</v>
      </c>
      <c r="AH17" s="1043">
        <f t="shared" si="11"/>
        <v>0</v>
      </c>
      <c r="AI17" s="1043">
        <f t="shared" si="11"/>
        <v>0</v>
      </c>
      <c r="AJ17" s="1043">
        <f t="shared" si="11"/>
        <v>0</v>
      </c>
      <c r="AK17" s="1043">
        <f t="shared" si="11"/>
        <v>0</v>
      </c>
      <c r="AL17" s="1043">
        <f t="shared" si="11"/>
        <v>0</v>
      </c>
      <c r="AM17" s="1043">
        <f t="shared" si="11"/>
        <v>0</v>
      </c>
      <c r="AN17" s="1043">
        <f t="shared" si="11"/>
        <v>0</v>
      </c>
      <c r="AO17" s="1043">
        <f t="shared" si="11"/>
        <v>0</v>
      </c>
      <c r="AP17" s="1043">
        <f t="shared" si="11"/>
        <v>0</v>
      </c>
      <c r="AQ17" s="1043">
        <f t="shared" si="11"/>
        <v>0</v>
      </c>
      <c r="AR17" s="1043">
        <f t="shared" si="11"/>
        <v>0</v>
      </c>
      <c r="AS17" s="1043">
        <f t="shared" si="11"/>
        <v>0</v>
      </c>
      <c r="AT17" s="1043">
        <f t="shared" si="11"/>
        <v>0</v>
      </c>
      <c r="AU17" s="1043">
        <f t="shared" si="11"/>
        <v>0</v>
      </c>
      <c r="AV17" s="1043">
        <f t="shared" si="12"/>
        <v>0</v>
      </c>
      <c r="AW17" s="1043">
        <f t="shared" si="12"/>
        <v>0</v>
      </c>
      <c r="AX17" s="1043">
        <f t="shared" si="12"/>
        <v>0</v>
      </c>
      <c r="AY17" s="1043">
        <f t="shared" si="12"/>
        <v>0</v>
      </c>
      <c r="AZ17" s="1043">
        <f t="shared" si="9"/>
        <v>0</v>
      </c>
      <c r="BA17" s="1043">
        <f t="shared" si="9"/>
        <v>0</v>
      </c>
      <c r="BB17" s="1043">
        <f t="shared" si="9"/>
        <v>0</v>
      </c>
      <c r="BC17" s="1043">
        <f t="shared" si="9"/>
        <v>0</v>
      </c>
      <c r="BD17" s="1043">
        <f t="shared" si="9"/>
        <v>0</v>
      </c>
      <c r="BE17" s="1043">
        <f t="shared" si="9"/>
        <v>0</v>
      </c>
      <c r="BF17" s="1043">
        <f t="shared" si="9"/>
        <v>0</v>
      </c>
      <c r="BG17" s="1043">
        <f t="shared" si="9"/>
        <v>0</v>
      </c>
      <c r="BH17" s="1043">
        <f t="shared" si="9"/>
        <v>0</v>
      </c>
      <c r="BI17" s="1043">
        <f t="shared" si="9"/>
        <v>0</v>
      </c>
      <c r="BJ17" s="1043">
        <f t="shared" si="9"/>
        <v>0</v>
      </c>
      <c r="BK17" s="1043">
        <f t="shared" si="9"/>
        <v>0</v>
      </c>
      <c r="BL17" s="1043">
        <f t="shared" si="9"/>
        <v>0</v>
      </c>
      <c r="BM17" s="1043">
        <f t="shared" si="9"/>
        <v>0</v>
      </c>
      <c r="BN17" s="1043">
        <f t="shared" si="9"/>
        <v>0</v>
      </c>
      <c r="BO17" s="1043">
        <f t="shared" si="9"/>
        <v>0</v>
      </c>
      <c r="BP17" s="1043">
        <f t="shared" si="10"/>
        <v>0</v>
      </c>
      <c r="BQ17" s="1043">
        <f t="shared" si="10"/>
        <v>0</v>
      </c>
      <c r="BR17" s="1043">
        <f t="shared" si="10"/>
        <v>0</v>
      </c>
      <c r="BS17" s="1043">
        <f t="shared" si="10"/>
        <v>0</v>
      </c>
      <c r="BT17" s="1043">
        <f t="shared" si="10"/>
        <v>0</v>
      </c>
      <c r="BU17" s="1043">
        <f t="shared" si="10"/>
        <v>0</v>
      </c>
      <c r="BV17" s="1043">
        <f t="shared" si="10"/>
        <v>0</v>
      </c>
      <c r="BW17" s="1043">
        <f t="shared" si="10"/>
        <v>0</v>
      </c>
    </row>
    <row r="18" spans="2:75">
      <c r="B18" s="1036">
        <v>14</v>
      </c>
      <c r="C18" s="1037" t="s">
        <v>220</v>
      </c>
      <c r="D18" s="345" t="str">
        <f>CapEx!B21</f>
        <v>Item Name (change name here)</v>
      </c>
      <c r="E18" s="345">
        <f>CapEx!C21</f>
        <v>0</v>
      </c>
      <c r="F18" s="345">
        <f>CapEx!G21</f>
        <v>0</v>
      </c>
      <c r="G18" s="1038">
        <f>CapEx!F21</f>
        <v>1</v>
      </c>
      <c r="H18" s="1039">
        <f t="shared" si="4"/>
        <v>12</v>
      </c>
      <c r="I18" s="1038" t="str">
        <f>CapEx!D21</f>
        <v>Jan</v>
      </c>
      <c r="J18" s="1038">
        <f>CapEx!E21</f>
        <v>2013</v>
      </c>
      <c r="K18" s="1038">
        <f>IF(E18=0,1,DATEDIF(cStartDate,DATEVALUE("01-"&amp;CapEx!$D21&amp;"-"&amp;CapEx!$E21),"m")+1)</f>
        <v>1</v>
      </c>
      <c r="L18" s="1038">
        <f t="shared" si="5"/>
        <v>12</v>
      </c>
      <c r="M18" s="1040">
        <f t="shared" si="2"/>
        <v>40147</v>
      </c>
      <c r="N18" s="1041">
        <f t="shared" si="6"/>
        <v>0</v>
      </c>
      <c r="O18" s="1042"/>
      <c r="P18" s="1043">
        <f t="shared" si="7"/>
        <v>0</v>
      </c>
      <c r="Q18" s="1043">
        <f t="shared" si="7"/>
        <v>0</v>
      </c>
      <c r="R18" s="1043">
        <f t="shared" si="7"/>
        <v>0</v>
      </c>
      <c r="S18" s="1043">
        <f t="shared" si="7"/>
        <v>0</v>
      </c>
      <c r="T18" s="1043">
        <f t="shared" si="7"/>
        <v>0</v>
      </c>
      <c r="U18" s="1043">
        <f t="shared" si="7"/>
        <v>0</v>
      </c>
      <c r="V18" s="1043">
        <f t="shared" si="7"/>
        <v>0</v>
      </c>
      <c r="W18" s="1043">
        <f t="shared" si="7"/>
        <v>0</v>
      </c>
      <c r="X18" s="1043">
        <f t="shared" si="7"/>
        <v>0</v>
      </c>
      <c r="Y18" s="1043">
        <f t="shared" si="7"/>
        <v>0</v>
      </c>
      <c r="Z18" s="1043">
        <f t="shared" si="7"/>
        <v>0</v>
      </c>
      <c r="AA18" s="1043">
        <f t="shared" si="7"/>
        <v>0</v>
      </c>
      <c r="AB18" s="1043">
        <f t="shared" si="7"/>
        <v>0</v>
      </c>
      <c r="AC18" s="1043">
        <f t="shared" si="7"/>
        <v>0</v>
      </c>
      <c r="AD18" s="1043">
        <f t="shared" si="7"/>
        <v>0</v>
      </c>
      <c r="AE18" s="1043">
        <f t="shared" si="7"/>
        <v>0</v>
      </c>
      <c r="AF18" s="1043">
        <f t="shared" si="11"/>
        <v>0</v>
      </c>
      <c r="AG18" s="1043">
        <f t="shared" si="11"/>
        <v>0</v>
      </c>
      <c r="AH18" s="1043">
        <f t="shared" si="11"/>
        <v>0</v>
      </c>
      <c r="AI18" s="1043">
        <f t="shared" si="11"/>
        <v>0</v>
      </c>
      <c r="AJ18" s="1043">
        <f t="shared" si="11"/>
        <v>0</v>
      </c>
      <c r="AK18" s="1043">
        <f t="shared" si="11"/>
        <v>0</v>
      </c>
      <c r="AL18" s="1043">
        <f t="shared" si="11"/>
        <v>0</v>
      </c>
      <c r="AM18" s="1043">
        <f t="shared" si="11"/>
        <v>0</v>
      </c>
      <c r="AN18" s="1043">
        <f t="shared" si="11"/>
        <v>0</v>
      </c>
      <c r="AO18" s="1043">
        <f t="shared" si="11"/>
        <v>0</v>
      </c>
      <c r="AP18" s="1043">
        <f t="shared" si="11"/>
        <v>0</v>
      </c>
      <c r="AQ18" s="1043">
        <f t="shared" si="11"/>
        <v>0</v>
      </c>
      <c r="AR18" s="1043">
        <f t="shared" si="11"/>
        <v>0</v>
      </c>
      <c r="AS18" s="1043">
        <f t="shared" si="11"/>
        <v>0</v>
      </c>
      <c r="AT18" s="1043">
        <f t="shared" si="11"/>
        <v>0</v>
      </c>
      <c r="AU18" s="1043">
        <f t="shared" si="11"/>
        <v>0</v>
      </c>
      <c r="AV18" s="1043">
        <f t="shared" si="12"/>
        <v>0</v>
      </c>
      <c r="AW18" s="1043">
        <f t="shared" si="12"/>
        <v>0</v>
      </c>
      <c r="AX18" s="1043">
        <f t="shared" si="12"/>
        <v>0</v>
      </c>
      <c r="AY18" s="1043">
        <f t="shared" si="12"/>
        <v>0</v>
      </c>
      <c r="AZ18" s="1043">
        <f t="shared" si="9"/>
        <v>0</v>
      </c>
      <c r="BA18" s="1043">
        <f t="shared" si="9"/>
        <v>0</v>
      </c>
      <c r="BB18" s="1043">
        <f t="shared" si="9"/>
        <v>0</v>
      </c>
      <c r="BC18" s="1043">
        <f t="shared" si="9"/>
        <v>0</v>
      </c>
      <c r="BD18" s="1043">
        <f t="shared" si="9"/>
        <v>0</v>
      </c>
      <c r="BE18" s="1043">
        <f t="shared" si="9"/>
        <v>0</v>
      </c>
      <c r="BF18" s="1043">
        <f t="shared" si="9"/>
        <v>0</v>
      </c>
      <c r="BG18" s="1043">
        <f t="shared" si="9"/>
        <v>0</v>
      </c>
      <c r="BH18" s="1043">
        <f t="shared" si="9"/>
        <v>0</v>
      </c>
      <c r="BI18" s="1043">
        <f t="shared" si="9"/>
        <v>0</v>
      </c>
      <c r="BJ18" s="1043">
        <f t="shared" si="9"/>
        <v>0</v>
      </c>
      <c r="BK18" s="1043">
        <f t="shared" si="9"/>
        <v>0</v>
      </c>
      <c r="BL18" s="1043">
        <f t="shared" si="9"/>
        <v>0</v>
      </c>
      <c r="BM18" s="1043">
        <f t="shared" si="9"/>
        <v>0</v>
      </c>
      <c r="BN18" s="1043">
        <f t="shared" si="9"/>
        <v>0</v>
      </c>
      <c r="BO18" s="1043">
        <f t="shared" si="9"/>
        <v>0</v>
      </c>
      <c r="BP18" s="1043">
        <f t="shared" si="10"/>
        <v>0</v>
      </c>
      <c r="BQ18" s="1043">
        <f t="shared" si="10"/>
        <v>0</v>
      </c>
      <c r="BR18" s="1043">
        <f t="shared" si="10"/>
        <v>0</v>
      </c>
      <c r="BS18" s="1043">
        <f t="shared" si="10"/>
        <v>0</v>
      </c>
      <c r="BT18" s="1043">
        <f t="shared" si="10"/>
        <v>0</v>
      </c>
      <c r="BU18" s="1043">
        <f t="shared" si="10"/>
        <v>0</v>
      </c>
      <c r="BV18" s="1043">
        <f t="shared" si="10"/>
        <v>0</v>
      </c>
      <c r="BW18" s="1043">
        <f t="shared" si="10"/>
        <v>0</v>
      </c>
    </row>
    <row r="19" spans="2:75">
      <c r="B19" s="1036">
        <v>15</v>
      </c>
      <c r="C19" s="1037" t="s">
        <v>220</v>
      </c>
      <c r="D19" s="345" t="str">
        <f>CapEx!B22</f>
        <v>Item Name (change name here)</v>
      </c>
      <c r="E19" s="345">
        <f>CapEx!C22</f>
        <v>0</v>
      </c>
      <c r="F19" s="345">
        <f>CapEx!G22</f>
        <v>0</v>
      </c>
      <c r="G19" s="1038">
        <f>CapEx!F22</f>
        <v>1</v>
      </c>
      <c r="H19" s="1039">
        <f t="shared" si="4"/>
        <v>12</v>
      </c>
      <c r="I19" s="1038" t="str">
        <f>CapEx!D22</f>
        <v>Jan</v>
      </c>
      <c r="J19" s="1038">
        <f>CapEx!E22</f>
        <v>2013</v>
      </c>
      <c r="K19" s="1038">
        <f>IF(E19=0,1,DATEDIF(cStartDate,DATEVALUE("01-"&amp;CapEx!$D22&amp;"-"&amp;CapEx!$E22),"m")+1)</f>
        <v>1</v>
      </c>
      <c r="L19" s="1038">
        <f t="shared" si="5"/>
        <v>12</v>
      </c>
      <c r="M19" s="1040">
        <f t="shared" si="2"/>
        <v>40147</v>
      </c>
      <c r="N19" s="1041">
        <f t="shared" si="6"/>
        <v>0</v>
      </c>
      <c r="O19" s="1042"/>
      <c r="P19" s="1043">
        <f t="shared" si="7"/>
        <v>0</v>
      </c>
      <c r="Q19" s="1043">
        <f t="shared" si="7"/>
        <v>0</v>
      </c>
      <c r="R19" s="1043">
        <f t="shared" si="7"/>
        <v>0</v>
      </c>
      <c r="S19" s="1043">
        <f t="shared" si="7"/>
        <v>0</v>
      </c>
      <c r="T19" s="1043">
        <f t="shared" si="7"/>
        <v>0</v>
      </c>
      <c r="U19" s="1043">
        <f t="shared" si="7"/>
        <v>0</v>
      </c>
      <c r="V19" s="1043">
        <f t="shared" si="7"/>
        <v>0</v>
      </c>
      <c r="W19" s="1043">
        <f t="shared" si="7"/>
        <v>0</v>
      </c>
      <c r="X19" s="1043">
        <f t="shared" si="7"/>
        <v>0</v>
      </c>
      <c r="Y19" s="1043">
        <f t="shared" si="7"/>
        <v>0</v>
      </c>
      <c r="Z19" s="1043">
        <f t="shared" si="7"/>
        <v>0</v>
      </c>
      <c r="AA19" s="1043">
        <f t="shared" si="7"/>
        <v>0</v>
      </c>
      <c r="AB19" s="1043">
        <f t="shared" si="7"/>
        <v>0</v>
      </c>
      <c r="AC19" s="1043">
        <f t="shared" si="7"/>
        <v>0</v>
      </c>
      <c r="AD19" s="1043">
        <f t="shared" si="7"/>
        <v>0</v>
      </c>
      <c r="AE19" s="1043">
        <f t="shared" si="7"/>
        <v>0</v>
      </c>
      <c r="AF19" s="1043">
        <f t="shared" si="11"/>
        <v>0</v>
      </c>
      <c r="AG19" s="1043">
        <f t="shared" si="11"/>
        <v>0</v>
      </c>
      <c r="AH19" s="1043">
        <f t="shared" si="11"/>
        <v>0</v>
      </c>
      <c r="AI19" s="1043">
        <f t="shared" si="11"/>
        <v>0</v>
      </c>
      <c r="AJ19" s="1043">
        <f t="shared" si="11"/>
        <v>0</v>
      </c>
      <c r="AK19" s="1043">
        <f t="shared" si="11"/>
        <v>0</v>
      </c>
      <c r="AL19" s="1043">
        <f t="shared" si="11"/>
        <v>0</v>
      </c>
      <c r="AM19" s="1043">
        <f t="shared" si="11"/>
        <v>0</v>
      </c>
      <c r="AN19" s="1043">
        <f t="shared" si="11"/>
        <v>0</v>
      </c>
      <c r="AO19" s="1043">
        <f t="shared" si="11"/>
        <v>0</v>
      </c>
      <c r="AP19" s="1043">
        <f t="shared" si="11"/>
        <v>0</v>
      </c>
      <c r="AQ19" s="1043">
        <f t="shared" si="11"/>
        <v>0</v>
      </c>
      <c r="AR19" s="1043">
        <f t="shared" si="11"/>
        <v>0</v>
      </c>
      <c r="AS19" s="1043">
        <f t="shared" si="11"/>
        <v>0</v>
      </c>
      <c r="AT19" s="1043">
        <f t="shared" si="11"/>
        <v>0</v>
      </c>
      <c r="AU19" s="1043">
        <f t="shared" si="11"/>
        <v>0</v>
      </c>
      <c r="AV19" s="1043">
        <f t="shared" si="12"/>
        <v>0</v>
      </c>
      <c r="AW19" s="1043">
        <f t="shared" si="12"/>
        <v>0</v>
      </c>
      <c r="AX19" s="1043">
        <f t="shared" si="12"/>
        <v>0</v>
      </c>
      <c r="AY19" s="1043">
        <f t="shared" si="12"/>
        <v>0</v>
      </c>
      <c r="AZ19" s="1043">
        <f t="shared" si="9"/>
        <v>0</v>
      </c>
      <c r="BA19" s="1043">
        <f t="shared" si="9"/>
        <v>0</v>
      </c>
      <c r="BB19" s="1043">
        <f t="shared" si="9"/>
        <v>0</v>
      </c>
      <c r="BC19" s="1043">
        <f t="shared" si="9"/>
        <v>0</v>
      </c>
      <c r="BD19" s="1043">
        <f t="shared" si="9"/>
        <v>0</v>
      </c>
      <c r="BE19" s="1043">
        <f t="shared" si="9"/>
        <v>0</v>
      </c>
      <c r="BF19" s="1043">
        <f t="shared" si="9"/>
        <v>0</v>
      </c>
      <c r="BG19" s="1043">
        <f t="shared" si="9"/>
        <v>0</v>
      </c>
      <c r="BH19" s="1043">
        <f t="shared" si="9"/>
        <v>0</v>
      </c>
      <c r="BI19" s="1043">
        <f t="shared" si="9"/>
        <v>0</v>
      </c>
      <c r="BJ19" s="1043">
        <f t="shared" si="9"/>
        <v>0</v>
      </c>
      <c r="BK19" s="1043">
        <f t="shared" si="9"/>
        <v>0</v>
      </c>
      <c r="BL19" s="1043">
        <f t="shared" si="9"/>
        <v>0</v>
      </c>
      <c r="BM19" s="1043">
        <f t="shared" si="9"/>
        <v>0</v>
      </c>
      <c r="BN19" s="1043">
        <f t="shared" si="9"/>
        <v>0</v>
      </c>
      <c r="BO19" s="1043">
        <f t="shared" si="9"/>
        <v>0</v>
      </c>
      <c r="BP19" s="1043">
        <f t="shared" si="10"/>
        <v>0</v>
      </c>
      <c r="BQ19" s="1043">
        <f t="shared" si="10"/>
        <v>0</v>
      </c>
      <c r="BR19" s="1043">
        <f t="shared" si="10"/>
        <v>0</v>
      </c>
      <c r="BS19" s="1043">
        <f t="shared" si="10"/>
        <v>0</v>
      </c>
      <c r="BT19" s="1043">
        <f t="shared" si="10"/>
        <v>0</v>
      </c>
      <c r="BU19" s="1043">
        <f t="shared" si="10"/>
        <v>0</v>
      </c>
      <c r="BV19" s="1043">
        <f t="shared" si="10"/>
        <v>0</v>
      </c>
      <c r="BW19" s="1043">
        <f t="shared" si="10"/>
        <v>0</v>
      </c>
    </row>
    <row r="20" spans="2:75">
      <c r="B20" s="1036">
        <v>16</v>
      </c>
      <c r="C20" s="1037" t="s">
        <v>220</v>
      </c>
      <c r="D20" s="345" t="str">
        <f>CapEx!B23</f>
        <v>Item Name (change name here)</v>
      </c>
      <c r="E20" s="345">
        <f>CapEx!C23</f>
        <v>0</v>
      </c>
      <c r="F20" s="345">
        <f>CapEx!G23</f>
        <v>0</v>
      </c>
      <c r="G20" s="1038">
        <f>CapEx!F23</f>
        <v>1</v>
      </c>
      <c r="H20" s="1039">
        <f t="shared" si="4"/>
        <v>12</v>
      </c>
      <c r="I20" s="1038" t="str">
        <f>CapEx!D23</f>
        <v>Jan</v>
      </c>
      <c r="J20" s="1038">
        <f>CapEx!E23</f>
        <v>2013</v>
      </c>
      <c r="K20" s="1038">
        <f>IF(E20=0,1,DATEDIF(cStartDate,DATEVALUE("01-"&amp;CapEx!$D23&amp;"-"&amp;CapEx!$E23),"m")+1)</f>
        <v>1</v>
      </c>
      <c r="L20" s="1038">
        <f t="shared" si="5"/>
        <v>12</v>
      </c>
      <c r="M20" s="1040">
        <f t="shared" si="2"/>
        <v>40147</v>
      </c>
      <c r="N20" s="1041">
        <f t="shared" si="6"/>
        <v>0</v>
      </c>
      <c r="O20" s="1042"/>
      <c r="P20" s="1043">
        <f t="shared" si="7"/>
        <v>0</v>
      </c>
      <c r="Q20" s="1043">
        <f t="shared" si="7"/>
        <v>0</v>
      </c>
      <c r="R20" s="1043">
        <f t="shared" si="7"/>
        <v>0</v>
      </c>
      <c r="S20" s="1043">
        <f t="shared" si="7"/>
        <v>0</v>
      </c>
      <c r="T20" s="1043">
        <f t="shared" si="7"/>
        <v>0</v>
      </c>
      <c r="U20" s="1043">
        <f t="shared" si="7"/>
        <v>0</v>
      </c>
      <c r="V20" s="1043">
        <f t="shared" si="7"/>
        <v>0</v>
      </c>
      <c r="W20" s="1043">
        <f t="shared" si="7"/>
        <v>0</v>
      </c>
      <c r="X20" s="1043">
        <f t="shared" si="7"/>
        <v>0</v>
      </c>
      <c r="Y20" s="1043">
        <f t="shared" si="7"/>
        <v>0</v>
      </c>
      <c r="Z20" s="1043">
        <f t="shared" si="7"/>
        <v>0</v>
      </c>
      <c r="AA20" s="1043">
        <f t="shared" si="7"/>
        <v>0</v>
      </c>
      <c r="AB20" s="1043">
        <f t="shared" si="7"/>
        <v>0</v>
      </c>
      <c r="AC20" s="1043">
        <f t="shared" si="7"/>
        <v>0</v>
      </c>
      <c r="AD20" s="1043">
        <f t="shared" si="7"/>
        <v>0</v>
      </c>
      <c r="AE20" s="1043">
        <f t="shared" si="7"/>
        <v>0</v>
      </c>
      <c r="AF20" s="1043">
        <f t="shared" si="11"/>
        <v>0</v>
      </c>
      <c r="AG20" s="1043">
        <f t="shared" si="11"/>
        <v>0</v>
      </c>
      <c r="AH20" s="1043">
        <f t="shared" si="11"/>
        <v>0</v>
      </c>
      <c r="AI20" s="1043">
        <f t="shared" si="11"/>
        <v>0</v>
      </c>
      <c r="AJ20" s="1043">
        <f t="shared" si="11"/>
        <v>0</v>
      </c>
      <c r="AK20" s="1043">
        <f t="shared" si="11"/>
        <v>0</v>
      </c>
      <c r="AL20" s="1043">
        <f t="shared" si="11"/>
        <v>0</v>
      </c>
      <c r="AM20" s="1043">
        <f t="shared" si="11"/>
        <v>0</v>
      </c>
      <c r="AN20" s="1043">
        <f t="shared" si="11"/>
        <v>0</v>
      </c>
      <c r="AO20" s="1043">
        <f t="shared" si="11"/>
        <v>0</v>
      </c>
      <c r="AP20" s="1043">
        <f t="shared" si="11"/>
        <v>0</v>
      </c>
      <c r="AQ20" s="1043">
        <f t="shared" si="11"/>
        <v>0</v>
      </c>
      <c r="AR20" s="1043">
        <f t="shared" si="11"/>
        <v>0</v>
      </c>
      <c r="AS20" s="1043">
        <f t="shared" si="11"/>
        <v>0</v>
      </c>
      <c r="AT20" s="1043">
        <f t="shared" si="11"/>
        <v>0</v>
      </c>
      <c r="AU20" s="1043">
        <f t="shared" si="11"/>
        <v>0</v>
      </c>
      <c r="AV20" s="1043">
        <f t="shared" si="12"/>
        <v>0</v>
      </c>
      <c r="AW20" s="1043">
        <f t="shared" si="12"/>
        <v>0</v>
      </c>
      <c r="AX20" s="1043">
        <f t="shared" si="12"/>
        <v>0</v>
      </c>
      <c r="AY20" s="1043">
        <f t="shared" si="12"/>
        <v>0</v>
      </c>
      <c r="AZ20" s="1043">
        <f t="shared" si="9"/>
        <v>0</v>
      </c>
      <c r="BA20" s="1043">
        <f t="shared" si="9"/>
        <v>0</v>
      </c>
      <c r="BB20" s="1043">
        <f t="shared" si="9"/>
        <v>0</v>
      </c>
      <c r="BC20" s="1043">
        <f t="shared" si="9"/>
        <v>0</v>
      </c>
      <c r="BD20" s="1043">
        <f t="shared" si="9"/>
        <v>0</v>
      </c>
      <c r="BE20" s="1043">
        <f t="shared" si="9"/>
        <v>0</v>
      </c>
      <c r="BF20" s="1043">
        <f t="shared" si="9"/>
        <v>0</v>
      </c>
      <c r="BG20" s="1043">
        <f t="shared" si="9"/>
        <v>0</v>
      </c>
      <c r="BH20" s="1043">
        <f t="shared" si="9"/>
        <v>0</v>
      </c>
      <c r="BI20" s="1043">
        <f t="shared" si="9"/>
        <v>0</v>
      </c>
      <c r="BJ20" s="1043">
        <f t="shared" si="9"/>
        <v>0</v>
      </c>
      <c r="BK20" s="1043">
        <f t="shared" si="9"/>
        <v>0</v>
      </c>
      <c r="BL20" s="1043">
        <f t="shared" si="9"/>
        <v>0</v>
      </c>
      <c r="BM20" s="1043">
        <f t="shared" si="9"/>
        <v>0</v>
      </c>
      <c r="BN20" s="1043">
        <f t="shared" si="9"/>
        <v>0</v>
      </c>
      <c r="BO20" s="1043">
        <f t="shared" si="9"/>
        <v>0</v>
      </c>
      <c r="BP20" s="1043">
        <f t="shared" si="10"/>
        <v>0</v>
      </c>
      <c r="BQ20" s="1043">
        <f t="shared" si="10"/>
        <v>0</v>
      </c>
      <c r="BR20" s="1043">
        <f t="shared" si="10"/>
        <v>0</v>
      </c>
      <c r="BS20" s="1043">
        <f t="shared" si="10"/>
        <v>0</v>
      </c>
      <c r="BT20" s="1043">
        <f t="shared" si="10"/>
        <v>0</v>
      </c>
      <c r="BU20" s="1043">
        <f t="shared" si="10"/>
        <v>0</v>
      </c>
      <c r="BV20" s="1043">
        <f t="shared" si="10"/>
        <v>0</v>
      </c>
      <c r="BW20" s="1043">
        <f t="shared" si="10"/>
        <v>0</v>
      </c>
    </row>
    <row r="21" spans="2:75">
      <c r="B21" s="1036">
        <v>17</v>
      </c>
      <c r="C21" s="1037" t="s">
        <v>220</v>
      </c>
      <c r="D21" s="345" t="str">
        <f>CapEx!B24</f>
        <v>Item Name (change name here)</v>
      </c>
      <c r="E21" s="345">
        <f>CapEx!C24</f>
        <v>0</v>
      </c>
      <c r="F21" s="345">
        <f>CapEx!G24</f>
        <v>0</v>
      </c>
      <c r="G21" s="1038">
        <f>CapEx!F24</f>
        <v>1</v>
      </c>
      <c r="H21" s="1039">
        <f t="shared" si="4"/>
        <v>12</v>
      </c>
      <c r="I21" s="1038" t="str">
        <f>CapEx!D24</f>
        <v>Jan</v>
      </c>
      <c r="J21" s="1038">
        <f>CapEx!E24</f>
        <v>2013</v>
      </c>
      <c r="K21" s="1038">
        <f>IF(E21=0,1,DATEDIF(cStartDate,DATEVALUE("01-"&amp;CapEx!$D24&amp;"-"&amp;CapEx!$E24),"m")+1)</f>
        <v>1</v>
      </c>
      <c r="L21" s="1038">
        <f t="shared" si="5"/>
        <v>12</v>
      </c>
      <c r="M21" s="1040">
        <f t="shared" si="2"/>
        <v>40147</v>
      </c>
      <c r="N21" s="1041">
        <f t="shared" si="6"/>
        <v>0</v>
      </c>
      <c r="O21" s="1042"/>
      <c r="P21" s="1043">
        <f t="shared" si="7"/>
        <v>0</v>
      </c>
      <c r="Q21" s="1043">
        <f t="shared" si="7"/>
        <v>0</v>
      </c>
      <c r="R21" s="1043">
        <f t="shared" si="7"/>
        <v>0</v>
      </c>
      <c r="S21" s="1043">
        <f t="shared" si="7"/>
        <v>0</v>
      </c>
      <c r="T21" s="1043">
        <f t="shared" si="7"/>
        <v>0</v>
      </c>
      <c r="U21" s="1043">
        <f t="shared" si="7"/>
        <v>0</v>
      </c>
      <c r="V21" s="1043">
        <f t="shared" si="7"/>
        <v>0</v>
      </c>
      <c r="W21" s="1043">
        <f t="shared" si="7"/>
        <v>0</v>
      </c>
      <c r="X21" s="1043">
        <f t="shared" si="7"/>
        <v>0</v>
      </c>
      <c r="Y21" s="1043">
        <f t="shared" si="7"/>
        <v>0</v>
      </c>
      <c r="Z21" s="1043">
        <f t="shared" si="7"/>
        <v>0</v>
      </c>
      <c r="AA21" s="1043">
        <f t="shared" si="7"/>
        <v>0</v>
      </c>
      <c r="AB21" s="1043">
        <f t="shared" si="7"/>
        <v>0</v>
      </c>
      <c r="AC21" s="1043">
        <f t="shared" si="7"/>
        <v>0</v>
      </c>
      <c r="AD21" s="1043">
        <f t="shared" si="7"/>
        <v>0</v>
      </c>
      <c r="AE21" s="1043">
        <f t="shared" si="7"/>
        <v>0</v>
      </c>
      <c r="AF21" s="1043">
        <f t="shared" si="11"/>
        <v>0</v>
      </c>
      <c r="AG21" s="1043">
        <f t="shared" si="11"/>
        <v>0</v>
      </c>
      <c r="AH21" s="1043">
        <f t="shared" si="11"/>
        <v>0</v>
      </c>
      <c r="AI21" s="1043">
        <f t="shared" si="11"/>
        <v>0</v>
      </c>
      <c r="AJ21" s="1043">
        <f t="shared" si="11"/>
        <v>0</v>
      </c>
      <c r="AK21" s="1043">
        <f t="shared" si="11"/>
        <v>0</v>
      </c>
      <c r="AL21" s="1043">
        <f t="shared" si="11"/>
        <v>0</v>
      </c>
      <c r="AM21" s="1043">
        <f t="shared" si="11"/>
        <v>0</v>
      </c>
      <c r="AN21" s="1043">
        <f t="shared" si="11"/>
        <v>0</v>
      </c>
      <c r="AO21" s="1043">
        <f t="shared" si="11"/>
        <v>0</v>
      </c>
      <c r="AP21" s="1043">
        <f t="shared" si="11"/>
        <v>0</v>
      </c>
      <c r="AQ21" s="1043">
        <f t="shared" si="11"/>
        <v>0</v>
      </c>
      <c r="AR21" s="1043">
        <f t="shared" si="11"/>
        <v>0</v>
      </c>
      <c r="AS21" s="1043">
        <f t="shared" si="11"/>
        <v>0</v>
      </c>
      <c r="AT21" s="1043">
        <f t="shared" si="11"/>
        <v>0</v>
      </c>
      <c r="AU21" s="1043">
        <f t="shared" si="11"/>
        <v>0</v>
      </c>
      <c r="AV21" s="1043">
        <f t="shared" si="12"/>
        <v>0</v>
      </c>
      <c r="AW21" s="1043">
        <f t="shared" si="12"/>
        <v>0</v>
      </c>
      <c r="AX21" s="1043">
        <f t="shared" si="12"/>
        <v>0</v>
      </c>
      <c r="AY21" s="1043">
        <f t="shared" si="12"/>
        <v>0</v>
      </c>
      <c r="AZ21" s="1043">
        <f t="shared" si="9"/>
        <v>0</v>
      </c>
      <c r="BA21" s="1043">
        <f t="shared" si="9"/>
        <v>0</v>
      </c>
      <c r="BB21" s="1043">
        <f t="shared" si="9"/>
        <v>0</v>
      </c>
      <c r="BC21" s="1043">
        <f t="shared" si="9"/>
        <v>0</v>
      </c>
      <c r="BD21" s="1043">
        <f t="shared" si="9"/>
        <v>0</v>
      </c>
      <c r="BE21" s="1043">
        <f t="shared" si="9"/>
        <v>0</v>
      </c>
      <c r="BF21" s="1043">
        <f t="shared" si="9"/>
        <v>0</v>
      </c>
      <c r="BG21" s="1043">
        <f t="shared" si="9"/>
        <v>0</v>
      </c>
      <c r="BH21" s="1043">
        <f t="shared" si="9"/>
        <v>0</v>
      </c>
      <c r="BI21" s="1043">
        <f t="shared" si="9"/>
        <v>0</v>
      </c>
      <c r="BJ21" s="1043">
        <f t="shared" si="9"/>
        <v>0</v>
      </c>
      <c r="BK21" s="1043">
        <f t="shared" si="9"/>
        <v>0</v>
      </c>
      <c r="BL21" s="1043">
        <f t="shared" si="9"/>
        <v>0</v>
      </c>
      <c r="BM21" s="1043">
        <f t="shared" si="9"/>
        <v>0</v>
      </c>
      <c r="BN21" s="1043">
        <f t="shared" si="9"/>
        <v>0</v>
      </c>
      <c r="BO21" s="1043">
        <f t="shared" si="9"/>
        <v>0</v>
      </c>
      <c r="BP21" s="1043">
        <f t="shared" si="10"/>
        <v>0</v>
      </c>
      <c r="BQ21" s="1043">
        <f t="shared" si="10"/>
        <v>0</v>
      </c>
      <c r="BR21" s="1043">
        <f t="shared" si="10"/>
        <v>0</v>
      </c>
      <c r="BS21" s="1043">
        <f t="shared" si="10"/>
        <v>0</v>
      </c>
      <c r="BT21" s="1043">
        <f t="shared" si="10"/>
        <v>0</v>
      </c>
      <c r="BU21" s="1043">
        <f t="shared" si="10"/>
        <v>0</v>
      </c>
      <c r="BV21" s="1043">
        <f t="shared" si="10"/>
        <v>0</v>
      </c>
      <c r="BW21" s="1043">
        <f t="shared" si="10"/>
        <v>0</v>
      </c>
    </row>
    <row r="22" spans="2:75">
      <c r="B22" s="1036">
        <v>18</v>
      </c>
      <c r="C22" s="1037" t="s">
        <v>220</v>
      </c>
      <c r="D22" s="345" t="str">
        <f>CapEx!B25</f>
        <v>Item Name (change name here)</v>
      </c>
      <c r="E22" s="345">
        <f>CapEx!C25</f>
        <v>0</v>
      </c>
      <c r="F22" s="345">
        <f>CapEx!G25</f>
        <v>0</v>
      </c>
      <c r="G22" s="1038">
        <f>CapEx!F25</f>
        <v>1</v>
      </c>
      <c r="H22" s="1039">
        <f t="shared" si="4"/>
        <v>12</v>
      </c>
      <c r="I22" s="1038" t="str">
        <f>CapEx!D25</f>
        <v>Jan</v>
      </c>
      <c r="J22" s="1038">
        <f>CapEx!E25</f>
        <v>2013</v>
      </c>
      <c r="K22" s="1038">
        <f>IF(E22=0,1,DATEDIF(cStartDate,DATEVALUE("01-"&amp;CapEx!$D25&amp;"-"&amp;CapEx!$E25),"m")+1)</f>
        <v>1</v>
      </c>
      <c r="L22" s="1038">
        <f t="shared" si="5"/>
        <v>12</v>
      </c>
      <c r="M22" s="1040">
        <f t="shared" si="2"/>
        <v>40147</v>
      </c>
      <c r="N22" s="1041">
        <f t="shared" si="6"/>
        <v>0</v>
      </c>
      <c r="O22" s="1042"/>
      <c r="P22" s="1043">
        <f t="shared" si="7"/>
        <v>0</v>
      </c>
      <c r="Q22" s="1043">
        <f t="shared" si="7"/>
        <v>0</v>
      </c>
      <c r="R22" s="1043">
        <f t="shared" si="7"/>
        <v>0</v>
      </c>
      <c r="S22" s="1043">
        <f t="shared" si="7"/>
        <v>0</v>
      </c>
      <c r="T22" s="1043">
        <f t="shared" si="7"/>
        <v>0</v>
      </c>
      <c r="U22" s="1043">
        <f t="shared" si="7"/>
        <v>0</v>
      </c>
      <c r="V22" s="1043">
        <f t="shared" si="7"/>
        <v>0</v>
      </c>
      <c r="W22" s="1043">
        <f t="shared" si="7"/>
        <v>0</v>
      </c>
      <c r="X22" s="1043">
        <f t="shared" si="7"/>
        <v>0</v>
      </c>
      <c r="Y22" s="1043">
        <f t="shared" si="7"/>
        <v>0</v>
      </c>
      <c r="Z22" s="1043">
        <f t="shared" si="7"/>
        <v>0</v>
      </c>
      <c r="AA22" s="1043">
        <f t="shared" si="7"/>
        <v>0</v>
      </c>
      <c r="AB22" s="1043">
        <f t="shared" si="7"/>
        <v>0</v>
      </c>
      <c r="AC22" s="1043">
        <f t="shared" si="7"/>
        <v>0</v>
      </c>
      <c r="AD22" s="1043">
        <f t="shared" si="7"/>
        <v>0</v>
      </c>
      <c r="AE22" s="1043">
        <f t="shared" si="7"/>
        <v>0</v>
      </c>
      <c r="AF22" s="1043">
        <f t="shared" si="11"/>
        <v>0</v>
      </c>
      <c r="AG22" s="1043">
        <f t="shared" si="11"/>
        <v>0</v>
      </c>
      <c r="AH22" s="1043">
        <f t="shared" si="11"/>
        <v>0</v>
      </c>
      <c r="AI22" s="1043">
        <f t="shared" si="11"/>
        <v>0</v>
      </c>
      <c r="AJ22" s="1043">
        <f t="shared" si="11"/>
        <v>0</v>
      </c>
      <c r="AK22" s="1043">
        <f t="shared" si="11"/>
        <v>0</v>
      </c>
      <c r="AL22" s="1043">
        <f t="shared" si="11"/>
        <v>0</v>
      </c>
      <c r="AM22" s="1043">
        <f t="shared" si="11"/>
        <v>0</v>
      </c>
      <c r="AN22" s="1043">
        <f t="shared" si="11"/>
        <v>0</v>
      </c>
      <c r="AO22" s="1043">
        <f t="shared" si="11"/>
        <v>0</v>
      </c>
      <c r="AP22" s="1043">
        <f t="shared" si="11"/>
        <v>0</v>
      </c>
      <c r="AQ22" s="1043">
        <f t="shared" si="11"/>
        <v>0</v>
      </c>
      <c r="AR22" s="1043">
        <f t="shared" si="11"/>
        <v>0</v>
      </c>
      <c r="AS22" s="1043">
        <f t="shared" si="11"/>
        <v>0</v>
      </c>
      <c r="AT22" s="1043">
        <f t="shared" si="11"/>
        <v>0</v>
      </c>
      <c r="AU22" s="1043">
        <f t="shared" si="11"/>
        <v>0</v>
      </c>
      <c r="AV22" s="1043">
        <f t="shared" si="12"/>
        <v>0</v>
      </c>
      <c r="AW22" s="1043">
        <f t="shared" si="12"/>
        <v>0</v>
      </c>
      <c r="AX22" s="1043">
        <f t="shared" si="12"/>
        <v>0</v>
      </c>
      <c r="AY22" s="1043">
        <f t="shared" si="12"/>
        <v>0</v>
      </c>
      <c r="AZ22" s="1043">
        <f t="shared" si="9"/>
        <v>0</v>
      </c>
      <c r="BA22" s="1043">
        <f t="shared" si="9"/>
        <v>0</v>
      </c>
      <c r="BB22" s="1043">
        <f t="shared" si="9"/>
        <v>0</v>
      </c>
      <c r="BC22" s="1043">
        <f t="shared" si="9"/>
        <v>0</v>
      </c>
      <c r="BD22" s="1043">
        <f t="shared" si="9"/>
        <v>0</v>
      </c>
      <c r="BE22" s="1043">
        <f t="shared" si="9"/>
        <v>0</v>
      </c>
      <c r="BF22" s="1043">
        <f t="shared" si="9"/>
        <v>0</v>
      </c>
      <c r="BG22" s="1043">
        <f t="shared" si="9"/>
        <v>0</v>
      </c>
      <c r="BH22" s="1043">
        <f t="shared" si="9"/>
        <v>0</v>
      </c>
      <c r="BI22" s="1043">
        <f t="shared" si="9"/>
        <v>0</v>
      </c>
      <c r="BJ22" s="1043">
        <f t="shared" si="9"/>
        <v>0</v>
      </c>
      <c r="BK22" s="1043">
        <f t="shared" si="9"/>
        <v>0</v>
      </c>
      <c r="BL22" s="1043">
        <f t="shared" si="9"/>
        <v>0</v>
      </c>
      <c r="BM22" s="1043">
        <f t="shared" si="9"/>
        <v>0</v>
      </c>
      <c r="BN22" s="1043">
        <f t="shared" si="9"/>
        <v>0</v>
      </c>
      <c r="BO22" s="1043">
        <f t="shared" si="9"/>
        <v>0</v>
      </c>
      <c r="BP22" s="1043">
        <f t="shared" si="10"/>
        <v>0</v>
      </c>
      <c r="BQ22" s="1043">
        <f t="shared" si="10"/>
        <v>0</v>
      </c>
      <c r="BR22" s="1043">
        <f t="shared" si="10"/>
        <v>0</v>
      </c>
      <c r="BS22" s="1043">
        <f t="shared" si="10"/>
        <v>0</v>
      </c>
      <c r="BT22" s="1043">
        <f t="shared" si="10"/>
        <v>0</v>
      </c>
      <c r="BU22" s="1043">
        <f t="shared" si="10"/>
        <v>0</v>
      </c>
      <c r="BV22" s="1043">
        <f t="shared" si="10"/>
        <v>0</v>
      </c>
      <c r="BW22" s="1043">
        <f t="shared" si="10"/>
        <v>0</v>
      </c>
    </row>
    <row r="23" spans="2:75">
      <c r="B23" s="1036">
        <v>19</v>
      </c>
      <c r="C23" s="1037" t="s">
        <v>220</v>
      </c>
      <c r="D23" s="345" t="str">
        <f>CapEx!B26</f>
        <v>Item Name (change name here)</v>
      </c>
      <c r="E23" s="345">
        <f>CapEx!C26</f>
        <v>0</v>
      </c>
      <c r="F23" s="345">
        <f>CapEx!G26</f>
        <v>0</v>
      </c>
      <c r="G23" s="1038">
        <f>CapEx!F26</f>
        <v>1</v>
      </c>
      <c r="H23" s="1039">
        <f t="shared" si="4"/>
        <v>12</v>
      </c>
      <c r="I23" s="1038" t="str">
        <f>CapEx!D26</f>
        <v>Jan</v>
      </c>
      <c r="J23" s="1038">
        <f>CapEx!E26</f>
        <v>2013</v>
      </c>
      <c r="K23" s="1038">
        <f>IF(E23=0,1,DATEDIF(cStartDate,DATEVALUE("01-"&amp;CapEx!$D26&amp;"-"&amp;CapEx!$E26),"m")+1)</f>
        <v>1</v>
      </c>
      <c r="L23" s="1038">
        <f t="shared" si="5"/>
        <v>12</v>
      </c>
      <c r="M23" s="1040">
        <f t="shared" si="2"/>
        <v>40147</v>
      </c>
      <c r="N23" s="1041">
        <f t="shared" si="6"/>
        <v>0</v>
      </c>
      <c r="O23" s="1042"/>
      <c r="P23" s="1043">
        <f t="shared" si="7"/>
        <v>0</v>
      </c>
      <c r="Q23" s="1043">
        <f t="shared" si="7"/>
        <v>0</v>
      </c>
      <c r="R23" s="1043">
        <f t="shared" si="7"/>
        <v>0</v>
      </c>
      <c r="S23" s="1043">
        <f t="shared" si="7"/>
        <v>0</v>
      </c>
      <c r="T23" s="1043">
        <f t="shared" si="7"/>
        <v>0</v>
      </c>
      <c r="U23" s="1043">
        <f t="shared" si="7"/>
        <v>0</v>
      </c>
      <c r="V23" s="1043">
        <f t="shared" si="7"/>
        <v>0</v>
      </c>
      <c r="W23" s="1043">
        <f t="shared" si="7"/>
        <v>0</v>
      </c>
      <c r="X23" s="1043">
        <f t="shared" si="7"/>
        <v>0</v>
      </c>
      <c r="Y23" s="1043">
        <f t="shared" si="7"/>
        <v>0</v>
      </c>
      <c r="Z23" s="1043">
        <f t="shared" si="7"/>
        <v>0</v>
      </c>
      <c r="AA23" s="1043">
        <f t="shared" si="7"/>
        <v>0</v>
      </c>
      <c r="AB23" s="1043">
        <f t="shared" si="7"/>
        <v>0</v>
      </c>
      <c r="AC23" s="1043">
        <f t="shared" si="7"/>
        <v>0</v>
      </c>
      <c r="AD23" s="1043">
        <f t="shared" si="7"/>
        <v>0</v>
      </c>
      <c r="AE23" s="1043">
        <f t="shared" si="7"/>
        <v>0</v>
      </c>
      <c r="AF23" s="1043">
        <f t="shared" si="11"/>
        <v>0</v>
      </c>
      <c r="AG23" s="1043">
        <f t="shared" si="11"/>
        <v>0</v>
      </c>
      <c r="AH23" s="1043">
        <f t="shared" si="11"/>
        <v>0</v>
      </c>
      <c r="AI23" s="1043">
        <f t="shared" si="11"/>
        <v>0</v>
      </c>
      <c r="AJ23" s="1043">
        <f t="shared" si="11"/>
        <v>0</v>
      </c>
      <c r="AK23" s="1043">
        <f t="shared" si="11"/>
        <v>0</v>
      </c>
      <c r="AL23" s="1043">
        <f t="shared" si="11"/>
        <v>0</v>
      </c>
      <c r="AM23" s="1043">
        <f t="shared" si="11"/>
        <v>0</v>
      </c>
      <c r="AN23" s="1043">
        <f t="shared" si="11"/>
        <v>0</v>
      </c>
      <c r="AO23" s="1043">
        <f t="shared" si="11"/>
        <v>0</v>
      </c>
      <c r="AP23" s="1043">
        <f t="shared" si="11"/>
        <v>0</v>
      </c>
      <c r="AQ23" s="1043">
        <f t="shared" si="11"/>
        <v>0</v>
      </c>
      <c r="AR23" s="1043">
        <f t="shared" si="11"/>
        <v>0</v>
      </c>
      <c r="AS23" s="1043">
        <f t="shared" si="11"/>
        <v>0</v>
      </c>
      <c r="AT23" s="1043">
        <f t="shared" si="11"/>
        <v>0</v>
      </c>
      <c r="AU23" s="1043">
        <f t="shared" si="11"/>
        <v>0</v>
      </c>
      <c r="AV23" s="1043">
        <f t="shared" si="12"/>
        <v>0</v>
      </c>
      <c r="AW23" s="1043">
        <f t="shared" si="12"/>
        <v>0</v>
      </c>
      <c r="AX23" s="1043">
        <f t="shared" si="12"/>
        <v>0</v>
      </c>
      <c r="AY23" s="1043">
        <f t="shared" si="12"/>
        <v>0</v>
      </c>
      <c r="AZ23" s="1043">
        <f t="shared" si="9"/>
        <v>0</v>
      </c>
      <c r="BA23" s="1043">
        <f t="shared" si="9"/>
        <v>0</v>
      </c>
      <c r="BB23" s="1043">
        <f t="shared" si="9"/>
        <v>0</v>
      </c>
      <c r="BC23" s="1043">
        <f t="shared" si="9"/>
        <v>0</v>
      </c>
      <c r="BD23" s="1043">
        <f t="shared" si="9"/>
        <v>0</v>
      </c>
      <c r="BE23" s="1043">
        <f t="shared" si="9"/>
        <v>0</v>
      </c>
      <c r="BF23" s="1043">
        <f t="shared" si="9"/>
        <v>0</v>
      </c>
      <c r="BG23" s="1043">
        <f t="shared" si="9"/>
        <v>0</v>
      </c>
      <c r="BH23" s="1043">
        <f t="shared" si="9"/>
        <v>0</v>
      </c>
      <c r="BI23" s="1043">
        <f t="shared" si="9"/>
        <v>0</v>
      </c>
      <c r="BJ23" s="1043">
        <f t="shared" si="9"/>
        <v>0</v>
      </c>
      <c r="BK23" s="1043">
        <f t="shared" si="9"/>
        <v>0</v>
      </c>
      <c r="BL23" s="1043">
        <f t="shared" si="9"/>
        <v>0</v>
      </c>
      <c r="BM23" s="1043">
        <f t="shared" si="9"/>
        <v>0</v>
      </c>
      <c r="BN23" s="1043">
        <f t="shared" si="9"/>
        <v>0</v>
      </c>
      <c r="BO23" s="1043">
        <f t="shared" si="9"/>
        <v>0</v>
      </c>
      <c r="BP23" s="1043">
        <f t="shared" si="10"/>
        <v>0</v>
      </c>
      <c r="BQ23" s="1043">
        <f t="shared" si="10"/>
        <v>0</v>
      </c>
      <c r="BR23" s="1043">
        <f t="shared" si="10"/>
        <v>0</v>
      </c>
      <c r="BS23" s="1043">
        <f t="shared" si="10"/>
        <v>0</v>
      </c>
      <c r="BT23" s="1043">
        <f t="shared" si="10"/>
        <v>0</v>
      </c>
      <c r="BU23" s="1043">
        <f t="shared" si="10"/>
        <v>0</v>
      </c>
      <c r="BV23" s="1043">
        <f t="shared" si="10"/>
        <v>0</v>
      </c>
      <c r="BW23" s="1043">
        <f t="shared" si="10"/>
        <v>0</v>
      </c>
    </row>
    <row r="24" spans="2:75">
      <c r="B24" s="1036">
        <v>20</v>
      </c>
      <c r="C24" s="1037" t="s">
        <v>220</v>
      </c>
      <c r="D24" s="345" t="str">
        <f>CapEx!B27</f>
        <v>Item Name (change name here)</v>
      </c>
      <c r="E24" s="345">
        <f>CapEx!C27</f>
        <v>0</v>
      </c>
      <c r="F24" s="345">
        <f>CapEx!G27</f>
        <v>0</v>
      </c>
      <c r="G24" s="1038">
        <f>CapEx!F27</f>
        <v>1</v>
      </c>
      <c r="H24" s="1039">
        <f t="shared" si="4"/>
        <v>12</v>
      </c>
      <c r="I24" s="1038" t="str">
        <f>CapEx!D27</f>
        <v>Jan</v>
      </c>
      <c r="J24" s="1038">
        <f>CapEx!E27</f>
        <v>2013</v>
      </c>
      <c r="K24" s="1038">
        <f>IF(E24=0,1,DATEDIF(cStartDate,DATEVALUE("01-"&amp;CapEx!$D27&amp;"-"&amp;CapEx!$E27),"m")+1)</f>
        <v>1</v>
      </c>
      <c r="L24" s="1038">
        <f t="shared" si="5"/>
        <v>12</v>
      </c>
      <c r="M24" s="1040">
        <f t="shared" si="2"/>
        <v>40147</v>
      </c>
      <c r="N24" s="1041">
        <f t="shared" si="6"/>
        <v>0</v>
      </c>
      <c r="O24" s="1042"/>
      <c r="P24" s="1043">
        <f t="shared" si="7"/>
        <v>0</v>
      </c>
      <c r="Q24" s="1043">
        <f t="shared" si="7"/>
        <v>0</v>
      </c>
      <c r="R24" s="1043">
        <f t="shared" si="7"/>
        <v>0</v>
      </c>
      <c r="S24" s="1043">
        <f t="shared" si="7"/>
        <v>0</v>
      </c>
      <c r="T24" s="1043">
        <f t="shared" si="7"/>
        <v>0</v>
      </c>
      <c r="U24" s="1043">
        <f t="shared" si="7"/>
        <v>0</v>
      </c>
      <c r="V24" s="1043">
        <f t="shared" si="7"/>
        <v>0</v>
      </c>
      <c r="W24" s="1043">
        <f t="shared" si="7"/>
        <v>0</v>
      </c>
      <c r="X24" s="1043">
        <f t="shared" si="7"/>
        <v>0</v>
      </c>
      <c r="Y24" s="1043">
        <f t="shared" si="7"/>
        <v>0</v>
      </c>
      <c r="Z24" s="1043">
        <f t="shared" si="7"/>
        <v>0</v>
      </c>
      <c r="AA24" s="1043">
        <f t="shared" si="7"/>
        <v>0</v>
      </c>
      <c r="AB24" s="1043">
        <f t="shared" si="7"/>
        <v>0</v>
      </c>
      <c r="AC24" s="1043">
        <f t="shared" si="7"/>
        <v>0</v>
      </c>
      <c r="AD24" s="1043">
        <f t="shared" si="7"/>
        <v>0</v>
      </c>
      <c r="AE24" s="1043">
        <f t="shared" si="7"/>
        <v>0</v>
      </c>
      <c r="AF24" s="1043">
        <f t="shared" si="11"/>
        <v>0</v>
      </c>
      <c r="AG24" s="1043">
        <f t="shared" si="11"/>
        <v>0</v>
      </c>
      <c r="AH24" s="1043">
        <f t="shared" si="11"/>
        <v>0</v>
      </c>
      <c r="AI24" s="1043">
        <f t="shared" si="11"/>
        <v>0</v>
      </c>
      <c r="AJ24" s="1043">
        <f t="shared" si="11"/>
        <v>0</v>
      </c>
      <c r="AK24" s="1043">
        <f t="shared" si="11"/>
        <v>0</v>
      </c>
      <c r="AL24" s="1043">
        <f t="shared" si="11"/>
        <v>0</v>
      </c>
      <c r="AM24" s="1043">
        <f t="shared" si="11"/>
        <v>0</v>
      </c>
      <c r="AN24" s="1043">
        <f t="shared" si="11"/>
        <v>0</v>
      </c>
      <c r="AO24" s="1043">
        <f t="shared" si="11"/>
        <v>0</v>
      </c>
      <c r="AP24" s="1043">
        <f t="shared" si="11"/>
        <v>0</v>
      </c>
      <c r="AQ24" s="1043">
        <f t="shared" si="11"/>
        <v>0</v>
      </c>
      <c r="AR24" s="1043">
        <f t="shared" si="11"/>
        <v>0</v>
      </c>
      <c r="AS24" s="1043">
        <f t="shared" si="11"/>
        <v>0</v>
      </c>
      <c r="AT24" s="1043">
        <f t="shared" si="11"/>
        <v>0</v>
      </c>
      <c r="AU24" s="1043">
        <f t="shared" si="11"/>
        <v>0</v>
      </c>
      <c r="AV24" s="1043">
        <f t="shared" si="12"/>
        <v>0</v>
      </c>
      <c r="AW24" s="1043">
        <f t="shared" si="12"/>
        <v>0</v>
      </c>
      <c r="AX24" s="1043">
        <f t="shared" si="12"/>
        <v>0</v>
      </c>
      <c r="AY24" s="1043">
        <f t="shared" si="12"/>
        <v>0</v>
      </c>
      <c r="AZ24" s="1043">
        <f t="shared" si="9"/>
        <v>0</v>
      </c>
      <c r="BA24" s="1043">
        <f t="shared" si="9"/>
        <v>0</v>
      </c>
      <c r="BB24" s="1043">
        <f t="shared" si="9"/>
        <v>0</v>
      </c>
      <c r="BC24" s="1043">
        <f t="shared" si="9"/>
        <v>0</v>
      </c>
      <c r="BD24" s="1043">
        <f t="shared" si="9"/>
        <v>0</v>
      </c>
      <c r="BE24" s="1043">
        <f t="shared" si="9"/>
        <v>0</v>
      </c>
      <c r="BF24" s="1043">
        <f t="shared" si="9"/>
        <v>0</v>
      </c>
      <c r="BG24" s="1043">
        <f t="shared" si="9"/>
        <v>0</v>
      </c>
      <c r="BH24" s="1043">
        <f t="shared" si="9"/>
        <v>0</v>
      </c>
      <c r="BI24" s="1043">
        <f t="shared" si="9"/>
        <v>0</v>
      </c>
      <c r="BJ24" s="1043">
        <f t="shared" si="9"/>
        <v>0</v>
      </c>
      <c r="BK24" s="1043">
        <f t="shared" si="9"/>
        <v>0</v>
      </c>
      <c r="BL24" s="1043">
        <f t="shared" si="9"/>
        <v>0</v>
      </c>
      <c r="BM24" s="1043">
        <f t="shared" si="9"/>
        <v>0</v>
      </c>
      <c r="BN24" s="1043">
        <f t="shared" si="9"/>
        <v>0</v>
      </c>
      <c r="BO24" s="1043">
        <f t="shared" ref="BO24:BW54" si="13">IF(AND(BO$4&gt;=$K24,BO$4&lt;=$L24,$G24&gt;1),$N24,0)</f>
        <v>0</v>
      </c>
      <c r="BP24" s="1043">
        <f t="shared" si="13"/>
        <v>0</v>
      </c>
      <c r="BQ24" s="1043">
        <f t="shared" si="13"/>
        <v>0</v>
      </c>
      <c r="BR24" s="1043">
        <f t="shared" si="13"/>
        <v>0</v>
      </c>
      <c r="BS24" s="1043">
        <f t="shared" si="13"/>
        <v>0</v>
      </c>
      <c r="BT24" s="1043">
        <f t="shared" si="13"/>
        <v>0</v>
      </c>
      <c r="BU24" s="1043">
        <f t="shared" si="13"/>
        <v>0</v>
      </c>
      <c r="BV24" s="1043">
        <f t="shared" si="13"/>
        <v>0</v>
      </c>
      <c r="BW24" s="1043">
        <f t="shared" si="13"/>
        <v>0</v>
      </c>
    </row>
    <row r="25" spans="2:75">
      <c r="B25" s="1036">
        <v>21</v>
      </c>
      <c r="C25" s="1037" t="s">
        <v>220</v>
      </c>
      <c r="D25" s="345" t="str">
        <f>CapEx!B28</f>
        <v>Item Name (change name here)</v>
      </c>
      <c r="E25" s="345">
        <f>CapEx!C28</f>
        <v>0</v>
      </c>
      <c r="F25" s="345">
        <f>CapEx!G28</f>
        <v>0</v>
      </c>
      <c r="G25" s="1038">
        <f>CapEx!F28</f>
        <v>1</v>
      </c>
      <c r="H25" s="1039">
        <f t="shared" si="4"/>
        <v>12</v>
      </c>
      <c r="I25" s="1038" t="str">
        <f>CapEx!D28</f>
        <v>Jan</v>
      </c>
      <c r="J25" s="1038">
        <f>CapEx!E28</f>
        <v>2013</v>
      </c>
      <c r="K25" s="1038">
        <f>IF(E25=0,1,DATEDIF(cStartDate,DATEVALUE("01-"&amp;CapEx!$D28&amp;"-"&amp;CapEx!$E28),"m")+1)</f>
        <v>1</v>
      </c>
      <c r="L25" s="1038">
        <f t="shared" si="5"/>
        <v>12</v>
      </c>
      <c r="M25" s="1040">
        <f t="shared" si="2"/>
        <v>40147</v>
      </c>
      <c r="N25" s="1041">
        <f t="shared" si="6"/>
        <v>0</v>
      </c>
      <c r="O25" s="1042"/>
      <c r="P25" s="1043">
        <f t="shared" si="7"/>
        <v>0</v>
      </c>
      <c r="Q25" s="1043">
        <f t="shared" si="7"/>
        <v>0</v>
      </c>
      <c r="R25" s="1043">
        <f t="shared" si="7"/>
        <v>0</v>
      </c>
      <c r="S25" s="1043">
        <f t="shared" si="7"/>
        <v>0</v>
      </c>
      <c r="T25" s="1043">
        <f t="shared" si="7"/>
        <v>0</v>
      </c>
      <c r="U25" s="1043">
        <f t="shared" si="7"/>
        <v>0</v>
      </c>
      <c r="V25" s="1043">
        <f t="shared" si="7"/>
        <v>0</v>
      </c>
      <c r="W25" s="1043">
        <f t="shared" si="7"/>
        <v>0</v>
      </c>
      <c r="X25" s="1043">
        <f t="shared" si="7"/>
        <v>0</v>
      </c>
      <c r="Y25" s="1043">
        <f t="shared" si="7"/>
        <v>0</v>
      </c>
      <c r="Z25" s="1043">
        <f t="shared" si="7"/>
        <v>0</v>
      </c>
      <c r="AA25" s="1043">
        <f t="shared" ref="AA25:AP40" si="14">IF(AND(AA$4&gt;=$K25,AA$4&lt;=$L25,$G25&gt;1),$N25,0)</f>
        <v>0</v>
      </c>
      <c r="AB25" s="1043">
        <f t="shared" si="14"/>
        <v>0</v>
      </c>
      <c r="AC25" s="1043">
        <f t="shared" si="14"/>
        <v>0</v>
      </c>
      <c r="AD25" s="1043">
        <f t="shared" si="14"/>
        <v>0</v>
      </c>
      <c r="AE25" s="1043">
        <f t="shared" si="14"/>
        <v>0</v>
      </c>
      <c r="AF25" s="1043">
        <f t="shared" si="14"/>
        <v>0</v>
      </c>
      <c r="AG25" s="1043">
        <f t="shared" si="14"/>
        <v>0</v>
      </c>
      <c r="AH25" s="1043">
        <f t="shared" si="14"/>
        <v>0</v>
      </c>
      <c r="AI25" s="1043">
        <f t="shared" si="14"/>
        <v>0</v>
      </c>
      <c r="AJ25" s="1043">
        <f t="shared" si="14"/>
        <v>0</v>
      </c>
      <c r="AK25" s="1043">
        <f t="shared" si="14"/>
        <v>0</v>
      </c>
      <c r="AL25" s="1043">
        <f t="shared" si="14"/>
        <v>0</v>
      </c>
      <c r="AM25" s="1043">
        <f t="shared" si="14"/>
        <v>0</v>
      </c>
      <c r="AN25" s="1043">
        <f t="shared" si="14"/>
        <v>0</v>
      </c>
      <c r="AO25" s="1043">
        <f t="shared" si="14"/>
        <v>0</v>
      </c>
      <c r="AP25" s="1043">
        <f t="shared" si="14"/>
        <v>0</v>
      </c>
      <c r="AQ25" s="1043">
        <f t="shared" si="11"/>
        <v>0</v>
      </c>
      <c r="AR25" s="1043">
        <f t="shared" si="11"/>
        <v>0</v>
      </c>
      <c r="AS25" s="1043">
        <f t="shared" si="11"/>
        <v>0</v>
      </c>
      <c r="AT25" s="1043">
        <f t="shared" si="11"/>
        <v>0</v>
      </c>
      <c r="AU25" s="1043">
        <f t="shared" si="11"/>
        <v>0</v>
      </c>
      <c r="AV25" s="1043">
        <f t="shared" si="12"/>
        <v>0</v>
      </c>
      <c r="AW25" s="1043">
        <f t="shared" si="12"/>
        <v>0</v>
      </c>
      <c r="AX25" s="1043">
        <f t="shared" si="12"/>
        <v>0</v>
      </c>
      <c r="AY25" s="1043">
        <f t="shared" si="12"/>
        <v>0</v>
      </c>
      <c r="AZ25" s="1043">
        <f t="shared" ref="AZ25:BO43" si="15">IF(AND(AZ$4&gt;=$K25,AZ$4&lt;=$L25,$G25&gt;1),$N25,0)</f>
        <v>0</v>
      </c>
      <c r="BA25" s="1043">
        <f t="shared" si="15"/>
        <v>0</v>
      </c>
      <c r="BB25" s="1043">
        <f t="shared" si="15"/>
        <v>0</v>
      </c>
      <c r="BC25" s="1043">
        <f t="shared" si="15"/>
        <v>0</v>
      </c>
      <c r="BD25" s="1043">
        <f t="shared" si="15"/>
        <v>0</v>
      </c>
      <c r="BE25" s="1043">
        <f t="shared" si="15"/>
        <v>0</v>
      </c>
      <c r="BF25" s="1043">
        <f t="shared" si="15"/>
        <v>0</v>
      </c>
      <c r="BG25" s="1043">
        <f t="shared" si="15"/>
        <v>0</v>
      </c>
      <c r="BH25" s="1043">
        <f t="shared" si="15"/>
        <v>0</v>
      </c>
      <c r="BI25" s="1043">
        <f t="shared" si="15"/>
        <v>0</v>
      </c>
      <c r="BJ25" s="1043">
        <f t="shared" si="15"/>
        <v>0</v>
      </c>
      <c r="BK25" s="1043">
        <f t="shared" si="15"/>
        <v>0</v>
      </c>
      <c r="BL25" s="1043">
        <f t="shared" si="15"/>
        <v>0</v>
      </c>
      <c r="BM25" s="1043">
        <f t="shared" si="15"/>
        <v>0</v>
      </c>
      <c r="BN25" s="1043">
        <f t="shared" si="15"/>
        <v>0</v>
      </c>
      <c r="BO25" s="1043">
        <f t="shared" si="15"/>
        <v>0</v>
      </c>
      <c r="BP25" s="1043">
        <f t="shared" si="13"/>
        <v>0</v>
      </c>
      <c r="BQ25" s="1043">
        <f t="shared" si="13"/>
        <v>0</v>
      </c>
      <c r="BR25" s="1043">
        <f t="shared" si="13"/>
        <v>0</v>
      </c>
      <c r="BS25" s="1043">
        <f t="shared" si="13"/>
        <v>0</v>
      </c>
      <c r="BT25" s="1043">
        <f t="shared" si="13"/>
        <v>0</v>
      </c>
      <c r="BU25" s="1043">
        <f t="shared" si="13"/>
        <v>0</v>
      </c>
      <c r="BV25" s="1043">
        <f t="shared" si="13"/>
        <v>0</v>
      </c>
      <c r="BW25" s="1043">
        <f t="shared" si="13"/>
        <v>0</v>
      </c>
    </row>
    <row r="26" spans="2:75">
      <c r="B26" s="1036">
        <v>22</v>
      </c>
      <c r="C26" s="1037" t="s">
        <v>220</v>
      </c>
      <c r="D26" s="345" t="str">
        <f>CapEx!B29</f>
        <v>Item Name (change name here)</v>
      </c>
      <c r="E26" s="345">
        <f>CapEx!C29</f>
        <v>0</v>
      </c>
      <c r="F26" s="345">
        <f>CapEx!G29</f>
        <v>0</v>
      </c>
      <c r="G26" s="1038">
        <f>CapEx!F29</f>
        <v>1</v>
      </c>
      <c r="H26" s="1039">
        <f t="shared" si="4"/>
        <v>12</v>
      </c>
      <c r="I26" s="1038" t="str">
        <f>CapEx!D29</f>
        <v>Jan</v>
      </c>
      <c r="J26" s="1038">
        <f>CapEx!E29</f>
        <v>2013</v>
      </c>
      <c r="K26" s="1038">
        <f>IF(E26=0,1,DATEDIF(cStartDate,DATEVALUE("01-"&amp;CapEx!$D29&amp;"-"&amp;CapEx!$E29),"m")+1)</f>
        <v>1</v>
      </c>
      <c r="L26" s="1038">
        <f t="shared" si="5"/>
        <v>12</v>
      </c>
      <c r="M26" s="1040">
        <f t="shared" si="2"/>
        <v>40147</v>
      </c>
      <c r="N26" s="1041">
        <f t="shared" si="6"/>
        <v>0</v>
      </c>
      <c r="O26" s="1042"/>
      <c r="P26" s="1043">
        <f t="shared" ref="P26:AE41" si="16">IF(AND(P$4&gt;=$K26,P$4&lt;=$L26,$G26&gt;1),$N26,0)</f>
        <v>0</v>
      </c>
      <c r="Q26" s="1043">
        <f t="shared" si="16"/>
        <v>0</v>
      </c>
      <c r="R26" s="1043">
        <f t="shared" si="16"/>
        <v>0</v>
      </c>
      <c r="S26" s="1043">
        <f t="shared" si="16"/>
        <v>0</v>
      </c>
      <c r="T26" s="1043">
        <f t="shared" si="16"/>
        <v>0</v>
      </c>
      <c r="U26" s="1043">
        <f t="shared" si="16"/>
        <v>0</v>
      </c>
      <c r="V26" s="1043">
        <f t="shared" si="16"/>
        <v>0</v>
      </c>
      <c r="W26" s="1043">
        <f t="shared" si="16"/>
        <v>0</v>
      </c>
      <c r="X26" s="1043">
        <f t="shared" si="16"/>
        <v>0</v>
      </c>
      <c r="Y26" s="1043">
        <f t="shared" si="16"/>
        <v>0</v>
      </c>
      <c r="Z26" s="1043">
        <f t="shared" si="16"/>
        <v>0</v>
      </c>
      <c r="AA26" s="1043">
        <f t="shared" si="16"/>
        <v>0</v>
      </c>
      <c r="AB26" s="1043">
        <f t="shared" si="16"/>
        <v>0</v>
      </c>
      <c r="AC26" s="1043">
        <f t="shared" si="16"/>
        <v>0</v>
      </c>
      <c r="AD26" s="1043">
        <f t="shared" si="16"/>
        <v>0</v>
      </c>
      <c r="AE26" s="1043">
        <f t="shared" si="16"/>
        <v>0</v>
      </c>
      <c r="AF26" s="1043">
        <f t="shared" si="14"/>
        <v>0</v>
      </c>
      <c r="AG26" s="1043">
        <f t="shared" si="14"/>
        <v>0</v>
      </c>
      <c r="AH26" s="1043">
        <f t="shared" si="14"/>
        <v>0</v>
      </c>
      <c r="AI26" s="1043">
        <f t="shared" si="14"/>
        <v>0</v>
      </c>
      <c r="AJ26" s="1043">
        <f t="shared" si="14"/>
        <v>0</v>
      </c>
      <c r="AK26" s="1043">
        <f t="shared" si="14"/>
        <v>0</v>
      </c>
      <c r="AL26" s="1043">
        <f t="shared" si="14"/>
        <v>0</v>
      </c>
      <c r="AM26" s="1043">
        <f t="shared" si="14"/>
        <v>0</v>
      </c>
      <c r="AN26" s="1043">
        <f t="shared" si="14"/>
        <v>0</v>
      </c>
      <c r="AO26" s="1043">
        <f t="shared" si="14"/>
        <v>0</v>
      </c>
      <c r="AP26" s="1043">
        <f t="shared" si="14"/>
        <v>0</v>
      </c>
      <c r="AQ26" s="1043">
        <f t="shared" si="11"/>
        <v>0</v>
      </c>
      <c r="AR26" s="1043">
        <f t="shared" si="11"/>
        <v>0</v>
      </c>
      <c r="AS26" s="1043">
        <f t="shared" si="11"/>
        <v>0</v>
      </c>
      <c r="AT26" s="1043">
        <f t="shared" si="11"/>
        <v>0</v>
      </c>
      <c r="AU26" s="1043">
        <f t="shared" si="11"/>
        <v>0</v>
      </c>
      <c r="AV26" s="1043">
        <f t="shared" si="12"/>
        <v>0</v>
      </c>
      <c r="AW26" s="1043">
        <f t="shared" si="12"/>
        <v>0</v>
      </c>
      <c r="AX26" s="1043">
        <f t="shared" si="12"/>
        <v>0</v>
      </c>
      <c r="AY26" s="1043">
        <f t="shared" si="12"/>
        <v>0</v>
      </c>
      <c r="AZ26" s="1043">
        <f t="shared" si="15"/>
        <v>0</v>
      </c>
      <c r="BA26" s="1043">
        <f t="shared" si="15"/>
        <v>0</v>
      </c>
      <c r="BB26" s="1043">
        <f t="shared" si="15"/>
        <v>0</v>
      </c>
      <c r="BC26" s="1043">
        <f t="shared" si="15"/>
        <v>0</v>
      </c>
      <c r="BD26" s="1043">
        <f t="shared" si="15"/>
        <v>0</v>
      </c>
      <c r="BE26" s="1043">
        <f t="shared" si="15"/>
        <v>0</v>
      </c>
      <c r="BF26" s="1043">
        <f t="shared" si="15"/>
        <v>0</v>
      </c>
      <c r="BG26" s="1043">
        <f t="shared" si="15"/>
        <v>0</v>
      </c>
      <c r="BH26" s="1043">
        <f t="shared" si="15"/>
        <v>0</v>
      </c>
      <c r="BI26" s="1043">
        <f t="shared" si="15"/>
        <v>0</v>
      </c>
      <c r="BJ26" s="1043">
        <f t="shared" si="15"/>
        <v>0</v>
      </c>
      <c r="BK26" s="1043">
        <f t="shared" si="15"/>
        <v>0</v>
      </c>
      <c r="BL26" s="1043">
        <f t="shared" si="15"/>
        <v>0</v>
      </c>
      <c r="BM26" s="1043">
        <f t="shared" si="15"/>
        <v>0</v>
      </c>
      <c r="BN26" s="1043">
        <f t="shared" si="15"/>
        <v>0</v>
      </c>
      <c r="BO26" s="1043">
        <f t="shared" si="15"/>
        <v>0</v>
      </c>
      <c r="BP26" s="1043">
        <f t="shared" si="13"/>
        <v>0</v>
      </c>
      <c r="BQ26" s="1043">
        <f t="shared" si="13"/>
        <v>0</v>
      </c>
      <c r="BR26" s="1043">
        <f t="shared" si="13"/>
        <v>0</v>
      </c>
      <c r="BS26" s="1043">
        <f t="shared" si="13"/>
        <v>0</v>
      </c>
      <c r="BT26" s="1043">
        <f t="shared" si="13"/>
        <v>0</v>
      </c>
      <c r="BU26" s="1043">
        <f t="shared" si="13"/>
        <v>0</v>
      </c>
      <c r="BV26" s="1043">
        <f t="shared" si="13"/>
        <v>0</v>
      </c>
      <c r="BW26" s="1043">
        <f t="shared" si="13"/>
        <v>0</v>
      </c>
    </row>
    <row r="27" spans="2:75">
      <c r="B27" s="1036">
        <v>23</v>
      </c>
      <c r="C27" s="1037" t="s">
        <v>220</v>
      </c>
      <c r="D27" s="345" t="str">
        <f>CapEx!B30</f>
        <v>Item Name (change name here)</v>
      </c>
      <c r="E27" s="345">
        <f>CapEx!C30</f>
        <v>0</v>
      </c>
      <c r="F27" s="345">
        <f>CapEx!G30</f>
        <v>0</v>
      </c>
      <c r="G27" s="1038">
        <f>CapEx!F30</f>
        <v>1</v>
      </c>
      <c r="H27" s="1039">
        <f t="shared" si="4"/>
        <v>12</v>
      </c>
      <c r="I27" s="1038" t="str">
        <f>CapEx!D30</f>
        <v>Jan</v>
      </c>
      <c r="J27" s="1038">
        <f>CapEx!E30</f>
        <v>2013</v>
      </c>
      <c r="K27" s="1038">
        <f>IF(E27=0,1,DATEDIF(cStartDate,DATEVALUE("01-"&amp;CapEx!$D30&amp;"-"&amp;CapEx!$E30),"m")+1)</f>
        <v>1</v>
      </c>
      <c r="L27" s="1038">
        <f t="shared" si="5"/>
        <v>12</v>
      </c>
      <c r="M27" s="1040">
        <f t="shared" si="2"/>
        <v>40147</v>
      </c>
      <c r="N27" s="1041">
        <f t="shared" si="6"/>
        <v>0</v>
      </c>
      <c r="O27" s="1042"/>
      <c r="P27" s="1043">
        <f t="shared" si="16"/>
        <v>0</v>
      </c>
      <c r="Q27" s="1043">
        <f t="shared" si="16"/>
        <v>0</v>
      </c>
      <c r="R27" s="1043">
        <f t="shared" si="16"/>
        <v>0</v>
      </c>
      <c r="S27" s="1043">
        <f t="shared" si="16"/>
        <v>0</v>
      </c>
      <c r="T27" s="1043">
        <f t="shared" si="16"/>
        <v>0</v>
      </c>
      <c r="U27" s="1043">
        <f t="shared" si="16"/>
        <v>0</v>
      </c>
      <c r="V27" s="1043">
        <f t="shared" si="16"/>
        <v>0</v>
      </c>
      <c r="W27" s="1043">
        <f t="shared" si="16"/>
        <v>0</v>
      </c>
      <c r="X27" s="1043">
        <f t="shared" si="16"/>
        <v>0</v>
      </c>
      <c r="Y27" s="1043">
        <f t="shared" si="16"/>
        <v>0</v>
      </c>
      <c r="Z27" s="1043">
        <f t="shared" si="16"/>
        <v>0</v>
      </c>
      <c r="AA27" s="1043">
        <f t="shared" si="16"/>
        <v>0</v>
      </c>
      <c r="AB27" s="1043">
        <f t="shared" si="16"/>
        <v>0</v>
      </c>
      <c r="AC27" s="1043">
        <f t="shared" si="16"/>
        <v>0</v>
      </c>
      <c r="AD27" s="1043">
        <f t="shared" si="16"/>
        <v>0</v>
      </c>
      <c r="AE27" s="1043">
        <f t="shared" si="16"/>
        <v>0</v>
      </c>
      <c r="AF27" s="1043">
        <f t="shared" si="14"/>
        <v>0</v>
      </c>
      <c r="AG27" s="1043">
        <f t="shared" si="14"/>
        <v>0</v>
      </c>
      <c r="AH27" s="1043">
        <f t="shared" si="14"/>
        <v>0</v>
      </c>
      <c r="AI27" s="1043">
        <f t="shared" si="14"/>
        <v>0</v>
      </c>
      <c r="AJ27" s="1043">
        <f t="shared" si="14"/>
        <v>0</v>
      </c>
      <c r="AK27" s="1043">
        <f t="shared" si="14"/>
        <v>0</v>
      </c>
      <c r="AL27" s="1043">
        <f t="shared" si="14"/>
        <v>0</v>
      </c>
      <c r="AM27" s="1043">
        <f t="shared" si="14"/>
        <v>0</v>
      </c>
      <c r="AN27" s="1043">
        <f t="shared" si="14"/>
        <v>0</v>
      </c>
      <c r="AO27" s="1043">
        <f t="shared" si="14"/>
        <v>0</v>
      </c>
      <c r="AP27" s="1043">
        <f t="shared" si="14"/>
        <v>0</v>
      </c>
      <c r="AQ27" s="1043">
        <f t="shared" si="11"/>
        <v>0</v>
      </c>
      <c r="AR27" s="1043">
        <f t="shared" si="11"/>
        <v>0</v>
      </c>
      <c r="AS27" s="1043">
        <f t="shared" si="11"/>
        <v>0</v>
      </c>
      <c r="AT27" s="1043">
        <f t="shared" si="11"/>
        <v>0</v>
      </c>
      <c r="AU27" s="1043">
        <f t="shared" si="11"/>
        <v>0</v>
      </c>
      <c r="AV27" s="1043">
        <f t="shared" si="12"/>
        <v>0</v>
      </c>
      <c r="AW27" s="1043">
        <f t="shared" si="12"/>
        <v>0</v>
      </c>
      <c r="AX27" s="1043">
        <f t="shared" si="12"/>
        <v>0</v>
      </c>
      <c r="AY27" s="1043">
        <f t="shared" si="12"/>
        <v>0</v>
      </c>
      <c r="AZ27" s="1043">
        <f t="shared" si="15"/>
        <v>0</v>
      </c>
      <c r="BA27" s="1043">
        <f t="shared" si="15"/>
        <v>0</v>
      </c>
      <c r="BB27" s="1043">
        <f t="shared" si="15"/>
        <v>0</v>
      </c>
      <c r="BC27" s="1043">
        <f t="shared" si="15"/>
        <v>0</v>
      </c>
      <c r="BD27" s="1043">
        <f t="shared" si="15"/>
        <v>0</v>
      </c>
      <c r="BE27" s="1043">
        <f t="shared" si="15"/>
        <v>0</v>
      </c>
      <c r="BF27" s="1043">
        <f t="shared" si="15"/>
        <v>0</v>
      </c>
      <c r="BG27" s="1043">
        <f t="shared" si="15"/>
        <v>0</v>
      </c>
      <c r="BH27" s="1043">
        <f t="shared" si="15"/>
        <v>0</v>
      </c>
      <c r="BI27" s="1043">
        <f t="shared" si="15"/>
        <v>0</v>
      </c>
      <c r="BJ27" s="1043">
        <f t="shared" si="15"/>
        <v>0</v>
      </c>
      <c r="BK27" s="1043">
        <f t="shared" si="15"/>
        <v>0</v>
      </c>
      <c r="BL27" s="1043">
        <f t="shared" si="15"/>
        <v>0</v>
      </c>
      <c r="BM27" s="1043">
        <f t="shared" si="15"/>
        <v>0</v>
      </c>
      <c r="BN27" s="1043">
        <f t="shared" si="15"/>
        <v>0</v>
      </c>
      <c r="BO27" s="1043">
        <f t="shared" si="15"/>
        <v>0</v>
      </c>
      <c r="BP27" s="1043">
        <f t="shared" si="13"/>
        <v>0</v>
      </c>
      <c r="BQ27" s="1043">
        <f t="shared" si="13"/>
        <v>0</v>
      </c>
      <c r="BR27" s="1043">
        <f t="shared" si="13"/>
        <v>0</v>
      </c>
      <c r="BS27" s="1043">
        <f t="shared" si="13"/>
        <v>0</v>
      </c>
      <c r="BT27" s="1043">
        <f t="shared" si="13"/>
        <v>0</v>
      </c>
      <c r="BU27" s="1043">
        <f t="shared" si="13"/>
        <v>0</v>
      </c>
      <c r="BV27" s="1043">
        <f t="shared" si="13"/>
        <v>0</v>
      </c>
      <c r="BW27" s="1043">
        <f t="shared" si="13"/>
        <v>0</v>
      </c>
    </row>
    <row r="28" spans="2:75">
      <c r="B28" s="1036">
        <v>24</v>
      </c>
      <c r="C28" s="1037" t="s">
        <v>220</v>
      </c>
      <c r="D28" s="345" t="str">
        <f>CapEx!B31</f>
        <v>Item Name (change name here)</v>
      </c>
      <c r="E28" s="345">
        <f>CapEx!C31</f>
        <v>0</v>
      </c>
      <c r="F28" s="345">
        <f>CapEx!G31</f>
        <v>0</v>
      </c>
      <c r="G28" s="1038">
        <f>CapEx!F31</f>
        <v>1</v>
      </c>
      <c r="H28" s="1039">
        <f t="shared" si="4"/>
        <v>12</v>
      </c>
      <c r="I28" s="1038" t="str">
        <f>CapEx!D31</f>
        <v>Jan</v>
      </c>
      <c r="J28" s="1038">
        <f>CapEx!E31</f>
        <v>2013</v>
      </c>
      <c r="K28" s="1038">
        <f>IF(E28=0,1,DATEDIF(cStartDate,DATEVALUE("01-"&amp;CapEx!$D31&amp;"-"&amp;CapEx!$E31),"m")+1)</f>
        <v>1</v>
      </c>
      <c r="L28" s="1038">
        <f t="shared" si="5"/>
        <v>12</v>
      </c>
      <c r="M28" s="1040">
        <f t="shared" si="2"/>
        <v>40147</v>
      </c>
      <c r="N28" s="1041">
        <f t="shared" si="6"/>
        <v>0</v>
      </c>
      <c r="O28" s="1042"/>
      <c r="P28" s="1043">
        <f t="shared" si="16"/>
        <v>0</v>
      </c>
      <c r="Q28" s="1043">
        <f t="shared" si="16"/>
        <v>0</v>
      </c>
      <c r="R28" s="1043">
        <f t="shared" si="16"/>
        <v>0</v>
      </c>
      <c r="S28" s="1043">
        <f t="shared" si="16"/>
        <v>0</v>
      </c>
      <c r="T28" s="1043">
        <f t="shared" si="16"/>
        <v>0</v>
      </c>
      <c r="U28" s="1043">
        <f t="shared" si="16"/>
        <v>0</v>
      </c>
      <c r="V28" s="1043">
        <f t="shared" si="16"/>
        <v>0</v>
      </c>
      <c r="W28" s="1043">
        <f t="shared" si="16"/>
        <v>0</v>
      </c>
      <c r="X28" s="1043">
        <f t="shared" si="16"/>
        <v>0</v>
      </c>
      <c r="Y28" s="1043">
        <f t="shared" si="16"/>
        <v>0</v>
      </c>
      <c r="Z28" s="1043">
        <f t="shared" si="16"/>
        <v>0</v>
      </c>
      <c r="AA28" s="1043">
        <f t="shared" si="16"/>
        <v>0</v>
      </c>
      <c r="AB28" s="1043">
        <f t="shared" si="16"/>
        <v>0</v>
      </c>
      <c r="AC28" s="1043">
        <f t="shared" si="16"/>
        <v>0</v>
      </c>
      <c r="AD28" s="1043">
        <f t="shared" si="16"/>
        <v>0</v>
      </c>
      <c r="AE28" s="1043">
        <f t="shared" si="16"/>
        <v>0</v>
      </c>
      <c r="AF28" s="1043">
        <f t="shared" si="14"/>
        <v>0</v>
      </c>
      <c r="AG28" s="1043">
        <f t="shared" si="14"/>
        <v>0</v>
      </c>
      <c r="AH28" s="1043">
        <f t="shared" si="14"/>
        <v>0</v>
      </c>
      <c r="AI28" s="1043">
        <f t="shared" si="14"/>
        <v>0</v>
      </c>
      <c r="AJ28" s="1043">
        <f t="shared" si="14"/>
        <v>0</v>
      </c>
      <c r="AK28" s="1043">
        <f t="shared" si="14"/>
        <v>0</v>
      </c>
      <c r="AL28" s="1043">
        <f t="shared" si="14"/>
        <v>0</v>
      </c>
      <c r="AM28" s="1043">
        <f t="shared" si="14"/>
        <v>0</v>
      </c>
      <c r="AN28" s="1043">
        <f t="shared" si="14"/>
        <v>0</v>
      </c>
      <c r="AO28" s="1043">
        <f t="shared" si="14"/>
        <v>0</v>
      </c>
      <c r="AP28" s="1043">
        <f t="shared" si="14"/>
        <v>0</v>
      </c>
      <c r="AQ28" s="1043">
        <f t="shared" ref="AQ28:BF44" si="17">IF(AND(AQ$4&gt;=$K28,AQ$4&lt;=$L28,$G28&gt;1),$N28,0)</f>
        <v>0</v>
      </c>
      <c r="AR28" s="1043">
        <f t="shared" si="17"/>
        <v>0</v>
      </c>
      <c r="AS28" s="1043">
        <f t="shared" si="17"/>
        <v>0</v>
      </c>
      <c r="AT28" s="1043">
        <f t="shared" si="17"/>
        <v>0</v>
      </c>
      <c r="AU28" s="1043">
        <f t="shared" si="17"/>
        <v>0</v>
      </c>
      <c r="AV28" s="1043">
        <f t="shared" si="17"/>
        <v>0</v>
      </c>
      <c r="AW28" s="1043">
        <f t="shared" si="17"/>
        <v>0</v>
      </c>
      <c r="AX28" s="1043">
        <f t="shared" si="17"/>
        <v>0</v>
      </c>
      <c r="AY28" s="1043">
        <f t="shared" si="17"/>
        <v>0</v>
      </c>
      <c r="AZ28" s="1043">
        <f t="shared" si="17"/>
        <v>0</v>
      </c>
      <c r="BA28" s="1043">
        <f t="shared" si="17"/>
        <v>0</v>
      </c>
      <c r="BB28" s="1043">
        <f t="shared" si="17"/>
        <v>0</v>
      </c>
      <c r="BC28" s="1043">
        <f t="shared" si="17"/>
        <v>0</v>
      </c>
      <c r="BD28" s="1043">
        <f t="shared" si="17"/>
        <v>0</v>
      </c>
      <c r="BE28" s="1043">
        <f t="shared" si="17"/>
        <v>0</v>
      </c>
      <c r="BF28" s="1043">
        <f t="shared" si="17"/>
        <v>0</v>
      </c>
      <c r="BG28" s="1043">
        <f t="shared" si="15"/>
        <v>0</v>
      </c>
      <c r="BH28" s="1043">
        <f t="shared" si="15"/>
        <v>0</v>
      </c>
      <c r="BI28" s="1043">
        <f t="shared" si="15"/>
        <v>0</v>
      </c>
      <c r="BJ28" s="1043">
        <f t="shared" si="15"/>
        <v>0</v>
      </c>
      <c r="BK28" s="1043">
        <f t="shared" si="15"/>
        <v>0</v>
      </c>
      <c r="BL28" s="1043">
        <f t="shared" si="15"/>
        <v>0</v>
      </c>
      <c r="BM28" s="1043">
        <f t="shared" si="15"/>
        <v>0</v>
      </c>
      <c r="BN28" s="1043">
        <f t="shared" si="15"/>
        <v>0</v>
      </c>
      <c r="BO28" s="1043">
        <f t="shared" si="15"/>
        <v>0</v>
      </c>
      <c r="BP28" s="1043">
        <f t="shared" si="13"/>
        <v>0</v>
      </c>
      <c r="BQ28" s="1043">
        <f t="shared" si="13"/>
        <v>0</v>
      </c>
      <c r="BR28" s="1043">
        <f t="shared" si="13"/>
        <v>0</v>
      </c>
      <c r="BS28" s="1043">
        <f t="shared" si="13"/>
        <v>0</v>
      </c>
      <c r="BT28" s="1043">
        <f t="shared" si="13"/>
        <v>0</v>
      </c>
      <c r="BU28" s="1043">
        <f t="shared" si="13"/>
        <v>0</v>
      </c>
      <c r="BV28" s="1043">
        <f t="shared" si="13"/>
        <v>0</v>
      </c>
      <c r="BW28" s="1043">
        <f t="shared" si="13"/>
        <v>0</v>
      </c>
    </row>
    <row r="29" spans="2:75">
      <c r="B29" s="1036">
        <v>25</v>
      </c>
      <c r="C29" s="1037" t="s">
        <v>220</v>
      </c>
      <c r="D29" s="345" t="str">
        <f>CapEx!B32</f>
        <v>Item Name (change name here)</v>
      </c>
      <c r="E29" s="345">
        <f>CapEx!C32</f>
        <v>0</v>
      </c>
      <c r="F29" s="345">
        <f>CapEx!G32</f>
        <v>0</v>
      </c>
      <c r="G29" s="1038">
        <f>CapEx!F32</f>
        <v>1</v>
      </c>
      <c r="H29" s="1039">
        <f t="shared" si="4"/>
        <v>12</v>
      </c>
      <c r="I29" s="1038" t="str">
        <f>CapEx!D32</f>
        <v>Jan</v>
      </c>
      <c r="J29" s="1038">
        <f>CapEx!E32</f>
        <v>2013</v>
      </c>
      <c r="K29" s="1038">
        <f>IF(E29=0,1,DATEDIF(cStartDate,DATEVALUE("01-"&amp;CapEx!$D32&amp;"-"&amp;CapEx!$E32),"m")+1)</f>
        <v>1</v>
      </c>
      <c r="L29" s="1038">
        <f t="shared" si="5"/>
        <v>12</v>
      </c>
      <c r="M29" s="1040">
        <f t="shared" si="2"/>
        <v>40147</v>
      </c>
      <c r="N29" s="1041">
        <f t="shared" si="6"/>
        <v>0</v>
      </c>
      <c r="O29" s="1042"/>
      <c r="P29" s="1043">
        <f t="shared" si="16"/>
        <v>0</v>
      </c>
      <c r="Q29" s="1043">
        <f t="shared" si="16"/>
        <v>0</v>
      </c>
      <c r="R29" s="1043">
        <f t="shared" si="16"/>
        <v>0</v>
      </c>
      <c r="S29" s="1043">
        <f t="shared" si="16"/>
        <v>0</v>
      </c>
      <c r="T29" s="1043">
        <f t="shared" si="16"/>
        <v>0</v>
      </c>
      <c r="U29" s="1043">
        <f t="shared" si="16"/>
        <v>0</v>
      </c>
      <c r="V29" s="1043">
        <f t="shared" si="16"/>
        <v>0</v>
      </c>
      <c r="W29" s="1043">
        <f t="shared" si="16"/>
        <v>0</v>
      </c>
      <c r="X29" s="1043">
        <f t="shared" si="16"/>
        <v>0</v>
      </c>
      <c r="Y29" s="1043">
        <f t="shared" si="16"/>
        <v>0</v>
      </c>
      <c r="Z29" s="1043">
        <f t="shared" si="16"/>
        <v>0</v>
      </c>
      <c r="AA29" s="1043">
        <f t="shared" si="16"/>
        <v>0</v>
      </c>
      <c r="AB29" s="1043">
        <f t="shared" si="16"/>
        <v>0</v>
      </c>
      <c r="AC29" s="1043">
        <f t="shared" si="16"/>
        <v>0</v>
      </c>
      <c r="AD29" s="1043">
        <f t="shared" si="16"/>
        <v>0</v>
      </c>
      <c r="AE29" s="1043">
        <f t="shared" si="16"/>
        <v>0</v>
      </c>
      <c r="AF29" s="1043">
        <f t="shared" si="14"/>
        <v>0</v>
      </c>
      <c r="AG29" s="1043">
        <f t="shared" si="14"/>
        <v>0</v>
      </c>
      <c r="AH29" s="1043">
        <f t="shared" si="14"/>
        <v>0</v>
      </c>
      <c r="AI29" s="1043">
        <f t="shared" si="14"/>
        <v>0</v>
      </c>
      <c r="AJ29" s="1043">
        <f t="shared" si="14"/>
        <v>0</v>
      </c>
      <c r="AK29" s="1043">
        <f t="shared" si="14"/>
        <v>0</v>
      </c>
      <c r="AL29" s="1043">
        <f t="shared" si="14"/>
        <v>0</v>
      </c>
      <c r="AM29" s="1043">
        <f t="shared" si="14"/>
        <v>0</v>
      </c>
      <c r="AN29" s="1043">
        <f t="shared" si="14"/>
        <v>0</v>
      </c>
      <c r="AO29" s="1043">
        <f t="shared" si="14"/>
        <v>0</v>
      </c>
      <c r="AP29" s="1043">
        <f t="shared" si="14"/>
        <v>0</v>
      </c>
      <c r="AQ29" s="1043">
        <f t="shared" si="17"/>
        <v>0</v>
      </c>
      <c r="AR29" s="1043">
        <f t="shared" si="17"/>
        <v>0</v>
      </c>
      <c r="AS29" s="1043">
        <f t="shared" si="17"/>
        <v>0</v>
      </c>
      <c r="AT29" s="1043">
        <f t="shared" si="17"/>
        <v>0</v>
      </c>
      <c r="AU29" s="1043">
        <f t="shared" si="17"/>
        <v>0</v>
      </c>
      <c r="AV29" s="1043">
        <f t="shared" si="17"/>
        <v>0</v>
      </c>
      <c r="AW29" s="1043">
        <f t="shared" si="17"/>
        <v>0</v>
      </c>
      <c r="AX29" s="1043">
        <f t="shared" si="17"/>
        <v>0</v>
      </c>
      <c r="AY29" s="1043">
        <f t="shared" si="17"/>
        <v>0</v>
      </c>
      <c r="AZ29" s="1043">
        <f t="shared" si="17"/>
        <v>0</v>
      </c>
      <c r="BA29" s="1043">
        <f t="shared" si="17"/>
        <v>0</v>
      </c>
      <c r="BB29" s="1043">
        <f t="shared" si="17"/>
        <v>0</v>
      </c>
      <c r="BC29" s="1043">
        <f t="shared" si="17"/>
        <v>0</v>
      </c>
      <c r="BD29" s="1043">
        <f t="shared" si="17"/>
        <v>0</v>
      </c>
      <c r="BE29" s="1043">
        <f t="shared" si="17"/>
        <v>0</v>
      </c>
      <c r="BF29" s="1043">
        <f t="shared" si="17"/>
        <v>0</v>
      </c>
      <c r="BG29" s="1043">
        <f t="shared" si="15"/>
        <v>0</v>
      </c>
      <c r="BH29" s="1043">
        <f t="shared" si="15"/>
        <v>0</v>
      </c>
      <c r="BI29" s="1043">
        <f t="shared" si="15"/>
        <v>0</v>
      </c>
      <c r="BJ29" s="1043">
        <f t="shared" si="15"/>
        <v>0</v>
      </c>
      <c r="BK29" s="1043">
        <f t="shared" si="15"/>
        <v>0</v>
      </c>
      <c r="BL29" s="1043">
        <f t="shared" si="15"/>
        <v>0</v>
      </c>
      <c r="BM29" s="1043">
        <f t="shared" si="15"/>
        <v>0</v>
      </c>
      <c r="BN29" s="1043">
        <f t="shared" si="15"/>
        <v>0</v>
      </c>
      <c r="BO29" s="1043">
        <f t="shared" si="15"/>
        <v>0</v>
      </c>
      <c r="BP29" s="1043">
        <f t="shared" si="13"/>
        <v>0</v>
      </c>
      <c r="BQ29" s="1043">
        <f t="shared" si="13"/>
        <v>0</v>
      </c>
      <c r="BR29" s="1043">
        <f t="shared" si="13"/>
        <v>0</v>
      </c>
      <c r="BS29" s="1043">
        <f t="shared" si="13"/>
        <v>0</v>
      </c>
      <c r="BT29" s="1043">
        <f t="shared" si="13"/>
        <v>0</v>
      </c>
      <c r="BU29" s="1043">
        <f t="shared" si="13"/>
        <v>0</v>
      </c>
      <c r="BV29" s="1043">
        <f t="shared" si="13"/>
        <v>0</v>
      </c>
      <c r="BW29" s="1043">
        <f t="shared" si="13"/>
        <v>0</v>
      </c>
    </row>
    <row r="30" spans="2:75">
      <c r="B30" s="1036">
        <v>26</v>
      </c>
      <c r="C30" s="1037" t="s">
        <v>220</v>
      </c>
      <c r="D30" s="345" t="str">
        <f>CapEx!B33</f>
        <v>Item Name (change name here)</v>
      </c>
      <c r="E30" s="345">
        <f>CapEx!C33</f>
        <v>0</v>
      </c>
      <c r="F30" s="345">
        <f>CapEx!G33</f>
        <v>0</v>
      </c>
      <c r="G30" s="1038">
        <f>CapEx!F33</f>
        <v>1</v>
      </c>
      <c r="H30" s="1039">
        <f t="shared" si="4"/>
        <v>12</v>
      </c>
      <c r="I30" s="1038" t="str">
        <f>CapEx!D33</f>
        <v>Jan</v>
      </c>
      <c r="J30" s="1038">
        <f>CapEx!E33</f>
        <v>2013</v>
      </c>
      <c r="K30" s="1038">
        <f>IF(E30=0,1,DATEDIF(cStartDate,DATEVALUE("01-"&amp;CapEx!$D33&amp;"-"&amp;CapEx!$E33),"m")+1)</f>
        <v>1</v>
      </c>
      <c r="L30" s="1038">
        <f t="shared" si="5"/>
        <v>12</v>
      </c>
      <c r="M30" s="1040">
        <f t="shared" si="2"/>
        <v>40147</v>
      </c>
      <c r="N30" s="1041">
        <f t="shared" si="6"/>
        <v>0</v>
      </c>
      <c r="O30" s="1042"/>
      <c r="P30" s="1043">
        <f t="shared" si="16"/>
        <v>0</v>
      </c>
      <c r="Q30" s="1043">
        <f t="shared" si="16"/>
        <v>0</v>
      </c>
      <c r="R30" s="1043">
        <f t="shared" si="16"/>
        <v>0</v>
      </c>
      <c r="S30" s="1043">
        <f t="shared" si="16"/>
        <v>0</v>
      </c>
      <c r="T30" s="1043">
        <f t="shared" si="16"/>
        <v>0</v>
      </c>
      <c r="U30" s="1043">
        <f t="shared" si="16"/>
        <v>0</v>
      </c>
      <c r="V30" s="1043">
        <f t="shared" si="16"/>
        <v>0</v>
      </c>
      <c r="W30" s="1043">
        <f t="shared" si="16"/>
        <v>0</v>
      </c>
      <c r="X30" s="1043">
        <f t="shared" si="16"/>
        <v>0</v>
      </c>
      <c r="Y30" s="1043">
        <f t="shared" si="16"/>
        <v>0</v>
      </c>
      <c r="Z30" s="1043">
        <f t="shared" si="16"/>
        <v>0</v>
      </c>
      <c r="AA30" s="1043">
        <f t="shared" si="16"/>
        <v>0</v>
      </c>
      <c r="AB30" s="1043">
        <f t="shared" si="16"/>
        <v>0</v>
      </c>
      <c r="AC30" s="1043">
        <f t="shared" si="16"/>
        <v>0</v>
      </c>
      <c r="AD30" s="1043">
        <f t="shared" si="16"/>
        <v>0</v>
      </c>
      <c r="AE30" s="1043">
        <f t="shared" si="16"/>
        <v>0</v>
      </c>
      <c r="AF30" s="1043">
        <f t="shared" si="14"/>
        <v>0</v>
      </c>
      <c r="AG30" s="1043">
        <f t="shared" si="14"/>
        <v>0</v>
      </c>
      <c r="AH30" s="1043">
        <f t="shared" si="14"/>
        <v>0</v>
      </c>
      <c r="AI30" s="1043">
        <f t="shared" si="14"/>
        <v>0</v>
      </c>
      <c r="AJ30" s="1043">
        <f t="shared" si="14"/>
        <v>0</v>
      </c>
      <c r="AK30" s="1043">
        <f t="shared" si="14"/>
        <v>0</v>
      </c>
      <c r="AL30" s="1043">
        <f t="shared" si="14"/>
        <v>0</v>
      </c>
      <c r="AM30" s="1043">
        <f t="shared" si="14"/>
        <v>0</v>
      </c>
      <c r="AN30" s="1043">
        <f t="shared" si="14"/>
        <v>0</v>
      </c>
      <c r="AO30" s="1043">
        <f t="shared" si="14"/>
        <v>0</v>
      </c>
      <c r="AP30" s="1043">
        <f t="shared" si="14"/>
        <v>0</v>
      </c>
      <c r="AQ30" s="1043">
        <f t="shared" si="17"/>
        <v>0</v>
      </c>
      <c r="AR30" s="1043">
        <f t="shared" si="17"/>
        <v>0</v>
      </c>
      <c r="AS30" s="1043">
        <f t="shared" si="17"/>
        <v>0</v>
      </c>
      <c r="AT30" s="1043">
        <f t="shared" si="17"/>
        <v>0</v>
      </c>
      <c r="AU30" s="1043">
        <f t="shared" si="17"/>
        <v>0</v>
      </c>
      <c r="AV30" s="1043">
        <f t="shared" si="17"/>
        <v>0</v>
      </c>
      <c r="AW30" s="1043">
        <f t="shared" si="17"/>
        <v>0</v>
      </c>
      <c r="AX30" s="1043">
        <f t="shared" si="17"/>
        <v>0</v>
      </c>
      <c r="AY30" s="1043">
        <f t="shared" si="17"/>
        <v>0</v>
      </c>
      <c r="AZ30" s="1043">
        <f t="shared" si="17"/>
        <v>0</v>
      </c>
      <c r="BA30" s="1043">
        <f t="shared" si="17"/>
        <v>0</v>
      </c>
      <c r="BB30" s="1043">
        <f t="shared" si="17"/>
        <v>0</v>
      </c>
      <c r="BC30" s="1043">
        <f t="shared" si="17"/>
        <v>0</v>
      </c>
      <c r="BD30" s="1043">
        <f t="shared" si="17"/>
        <v>0</v>
      </c>
      <c r="BE30" s="1043">
        <f t="shared" si="17"/>
        <v>0</v>
      </c>
      <c r="BF30" s="1043">
        <f t="shared" si="17"/>
        <v>0</v>
      </c>
      <c r="BG30" s="1043">
        <f t="shared" si="15"/>
        <v>0</v>
      </c>
      <c r="BH30" s="1043">
        <f t="shared" si="15"/>
        <v>0</v>
      </c>
      <c r="BI30" s="1043">
        <f t="shared" si="15"/>
        <v>0</v>
      </c>
      <c r="BJ30" s="1043">
        <f t="shared" si="15"/>
        <v>0</v>
      </c>
      <c r="BK30" s="1043">
        <f t="shared" si="15"/>
        <v>0</v>
      </c>
      <c r="BL30" s="1043">
        <f t="shared" si="15"/>
        <v>0</v>
      </c>
      <c r="BM30" s="1043">
        <f t="shared" si="15"/>
        <v>0</v>
      </c>
      <c r="BN30" s="1043">
        <f t="shared" si="15"/>
        <v>0</v>
      </c>
      <c r="BO30" s="1043">
        <f t="shared" si="15"/>
        <v>0</v>
      </c>
      <c r="BP30" s="1043">
        <f t="shared" si="13"/>
        <v>0</v>
      </c>
      <c r="BQ30" s="1043">
        <f t="shared" si="13"/>
        <v>0</v>
      </c>
      <c r="BR30" s="1043">
        <f t="shared" si="13"/>
        <v>0</v>
      </c>
      <c r="BS30" s="1043">
        <f t="shared" si="13"/>
        <v>0</v>
      </c>
      <c r="BT30" s="1043">
        <f t="shared" si="13"/>
        <v>0</v>
      </c>
      <c r="BU30" s="1043">
        <f t="shared" si="13"/>
        <v>0</v>
      </c>
      <c r="BV30" s="1043">
        <f t="shared" si="13"/>
        <v>0</v>
      </c>
      <c r="BW30" s="1043">
        <f t="shared" si="13"/>
        <v>0</v>
      </c>
    </row>
    <row r="31" spans="2:75">
      <c r="B31" s="1036">
        <v>27</v>
      </c>
      <c r="C31" s="1037" t="s">
        <v>220</v>
      </c>
      <c r="D31" s="345" t="str">
        <f>CapEx!B34</f>
        <v>Item Name (change name here)</v>
      </c>
      <c r="E31" s="345">
        <f>CapEx!C34</f>
        <v>0</v>
      </c>
      <c r="F31" s="345">
        <f>CapEx!G34</f>
        <v>0</v>
      </c>
      <c r="G31" s="1038">
        <f>CapEx!F34</f>
        <v>1</v>
      </c>
      <c r="H31" s="1039">
        <f t="shared" si="4"/>
        <v>12</v>
      </c>
      <c r="I31" s="1038" t="str">
        <f>CapEx!D34</f>
        <v>Jan</v>
      </c>
      <c r="J31" s="1038">
        <f>CapEx!E34</f>
        <v>2013</v>
      </c>
      <c r="K31" s="1038">
        <f>IF(E31=0,1,DATEDIF(cStartDate,DATEVALUE("01-"&amp;CapEx!$D34&amp;"-"&amp;CapEx!$E34),"m")+1)</f>
        <v>1</v>
      </c>
      <c r="L31" s="1038">
        <f t="shared" si="5"/>
        <v>12</v>
      </c>
      <c r="M31" s="1040">
        <f t="shared" si="2"/>
        <v>40147</v>
      </c>
      <c r="N31" s="1041">
        <f t="shared" si="6"/>
        <v>0</v>
      </c>
      <c r="O31" s="1042"/>
      <c r="P31" s="1043">
        <f t="shared" si="16"/>
        <v>0</v>
      </c>
      <c r="Q31" s="1043">
        <f t="shared" si="16"/>
        <v>0</v>
      </c>
      <c r="R31" s="1043">
        <f t="shared" si="16"/>
        <v>0</v>
      </c>
      <c r="S31" s="1043">
        <f t="shared" si="16"/>
        <v>0</v>
      </c>
      <c r="T31" s="1043">
        <f t="shared" si="16"/>
        <v>0</v>
      </c>
      <c r="U31" s="1043">
        <f t="shared" si="16"/>
        <v>0</v>
      </c>
      <c r="V31" s="1043">
        <f t="shared" si="16"/>
        <v>0</v>
      </c>
      <c r="W31" s="1043">
        <f t="shared" si="16"/>
        <v>0</v>
      </c>
      <c r="X31" s="1043">
        <f t="shared" si="16"/>
        <v>0</v>
      </c>
      <c r="Y31" s="1043">
        <f t="shared" si="16"/>
        <v>0</v>
      </c>
      <c r="Z31" s="1043">
        <f t="shared" si="16"/>
        <v>0</v>
      </c>
      <c r="AA31" s="1043">
        <f t="shared" si="16"/>
        <v>0</v>
      </c>
      <c r="AB31" s="1043">
        <f t="shared" si="16"/>
        <v>0</v>
      </c>
      <c r="AC31" s="1043">
        <f t="shared" si="16"/>
        <v>0</v>
      </c>
      <c r="AD31" s="1043">
        <f t="shared" si="16"/>
        <v>0</v>
      </c>
      <c r="AE31" s="1043">
        <f t="shared" si="16"/>
        <v>0</v>
      </c>
      <c r="AF31" s="1043">
        <f t="shared" si="14"/>
        <v>0</v>
      </c>
      <c r="AG31" s="1043">
        <f t="shared" si="14"/>
        <v>0</v>
      </c>
      <c r="AH31" s="1043">
        <f t="shared" si="14"/>
        <v>0</v>
      </c>
      <c r="AI31" s="1043">
        <f t="shared" si="14"/>
        <v>0</v>
      </c>
      <c r="AJ31" s="1043">
        <f t="shared" si="14"/>
        <v>0</v>
      </c>
      <c r="AK31" s="1043">
        <f t="shared" si="14"/>
        <v>0</v>
      </c>
      <c r="AL31" s="1043">
        <f t="shared" si="14"/>
        <v>0</v>
      </c>
      <c r="AM31" s="1043">
        <f t="shared" si="14"/>
        <v>0</v>
      </c>
      <c r="AN31" s="1043">
        <f t="shared" si="14"/>
        <v>0</v>
      </c>
      <c r="AO31" s="1043">
        <f t="shared" si="14"/>
        <v>0</v>
      </c>
      <c r="AP31" s="1043">
        <f t="shared" si="14"/>
        <v>0</v>
      </c>
      <c r="AQ31" s="1043">
        <f t="shared" si="17"/>
        <v>0</v>
      </c>
      <c r="AR31" s="1043">
        <f t="shared" si="17"/>
        <v>0</v>
      </c>
      <c r="AS31" s="1043">
        <f t="shared" si="17"/>
        <v>0</v>
      </c>
      <c r="AT31" s="1043">
        <f t="shared" si="17"/>
        <v>0</v>
      </c>
      <c r="AU31" s="1043">
        <f t="shared" si="17"/>
        <v>0</v>
      </c>
      <c r="AV31" s="1043">
        <f t="shared" si="17"/>
        <v>0</v>
      </c>
      <c r="AW31" s="1043">
        <f t="shared" si="17"/>
        <v>0</v>
      </c>
      <c r="AX31" s="1043">
        <f t="shared" si="17"/>
        <v>0</v>
      </c>
      <c r="AY31" s="1043">
        <f t="shared" si="17"/>
        <v>0</v>
      </c>
      <c r="AZ31" s="1043">
        <f t="shared" si="17"/>
        <v>0</v>
      </c>
      <c r="BA31" s="1043">
        <f t="shared" si="17"/>
        <v>0</v>
      </c>
      <c r="BB31" s="1043">
        <f t="shared" si="17"/>
        <v>0</v>
      </c>
      <c r="BC31" s="1043">
        <f t="shared" si="17"/>
        <v>0</v>
      </c>
      <c r="BD31" s="1043">
        <f t="shared" si="17"/>
        <v>0</v>
      </c>
      <c r="BE31" s="1043">
        <f t="shared" si="17"/>
        <v>0</v>
      </c>
      <c r="BF31" s="1043">
        <f t="shared" si="17"/>
        <v>0</v>
      </c>
      <c r="BG31" s="1043">
        <f t="shared" si="15"/>
        <v>0</v>
      </c>
      <c r="BH31" s="1043">
        <f t="shared" si="15"/>
        <v>0</v>
      </c>
      <c r="BI31" s="1043">
        <f t="shared" si="15"/>
        <v>0</v>
      </c>
      <c r="BJ31" s="1043">
        <f t="shared" si="15"/>
        <v>0</v>
      </c>
      <c r="BK31" s="1043">
        <f t="shared" si="15"/>
        <v>0</v>
      </c>
      <c r="BL31" s="1043">
        <f t="shared" si="15"/>
        <v>0</v>
      </c>
      <c r="BM31" s="1043">
        <f t="shared" si="15"/>
        <v>0</v>
      </c>
      <c r="BN31" s="1043">
        <f t="shared" si="15"/>
        <v>0</v>
      </c>
      <c r="BO31" s="1043">
        <f t="shared" si="15"/>
        <v>0</v>
      </c>
      <c r="BP31" s="1043">
        <f t="shared" si="13"/>
        <v>0</v>
      </c>
      <c r="BQ31" s="1043">
        <f t="shared" si="13"/>
        <v>0</v>
      </c>
      <c r="BR31" s="1043">
        <f t="shared" si="13"/>
        <v>0</v>
      </c>
      <c r="BS31" s="1043">
        <f t="shared" si="13"/>
        <v>0</v>
      </c>
      <c r="BT31" s="1043">
        <f t="shared" si="13"/>
        <v>0</v>
      </c>
      <c r="BU31" s="1043">
        <f t="shared" si="13"/>
        <v>0</v>
      </c>
      <c r="BV31" s="1043">
        <f t="shared" si="13"/>
        <v>0</v>
      </c>
      <c r="BW31" s="1043">
        <f t="shared" si="13"/>
        <v>0</v>
      </c>
    </row>
    <row r="32" spans="2:75">
      <c r="B32" s="1036">
        <v>28</v>
      </c>
      <c r="C32" s="1037" t="s">
        <v>220</v>
      </c>
      <c r="D32" s="345" t="str">
        <f>CapEx!B35</f>
        <v>Item Name (change name here)</v>
      </c>
      <c r="E32" s="345">
        <f>CapEx!C35</f>
        <v>0</v>
      </c>
      <c r="F32" s="345">
        <f>CapEx!G35</f>
        <v>0</v>
      </c>
      <c r="G32" s="1038">
        <f>CapEx!F35</f>
        <v>1</v>
      </c>
      <c r="H32" s="1039">
        <f t="shared" si="4"/>
        <v>12</v>
      </c>
      <c r="I32" s="1038" t="str">
        <f>CapEx!D35</f>
        <v>Jan</v>
      </c>
      <c r="J32" s="1038">
        <f>CapEx!E35</f>
        <v>2013</v>
      </c>
      <c r="K32" s="1038">
        <f>IF(E32=0,1,DATEDIF(cStartDate,DATEVALUE("01-"&amp;CapEx!$D35&amp;"-"&amp;CapEx!$E35),"m")+1)</f>
        <v>1</v>
      </c>
      <c r="L32" s="1038">
        <f t="shared" si="5"/>
        <v>12</v>
      </c>
      <c r="M32" s="1040">
        <f t="shared" si="2"/>
        <v>40147</v>
      </c>
      <c r="N32" s="1041">
        <f t="shared" si="6"/>
        <v>0</v>
      </c>
      <c r="O32" s="1042"/>
      <c r="P32" s="1043">
        <f t="shared" si="16"/>
        <v>0</v>
      </c>
      <c r="Q32" s="1043">
        <f t="shared" si="16"/>
        <v>0</v>
      </c>
      <c r="R32" s="1043">
        <f t="shared" si="16"/>
        <v>0</v>
      </c>
      <c r="S32" s="1043">
        <f t="shared" si="16"/>
        <v>0</v>
      </c>
      <c r="T32" s="1043">
        <f t="shared" si="16"/>
        <v>0</v>
      </c>
      <c r="U32" s="1043">
        <f t="shared" si="16"/>
        <v>0</v>
      </c>
      <c r="V32" s="1043">
        <f t="shared" si="16"/>
        <v>0</v>
      </c>
      <c r="W32" s="1043">
        <f t="shared" si="16"/>
        <v>0</v>
      </c>
      <c r="X32" s="1043">
        <f t="shared" si="16"/>
        <v>0</v>
      </c>
      <c r="Y32" s="1043">
        <f t="shared" si="16"/>
        <v>0</v>
      </c>
      <c r="Z32" s="1043">
        <f t="shared" si="16"/>
        <v>0</v>
      </c>
      <c r="AA32" s="1043">
        <f t="shared" si="16"/>
        <v>0</v>
      </c>
      <c r="AB32" s="1043">
        <f t="shared" si="16"/>
        <v>0</v>
      </c>
      <c r="AC32" s="1043">
        <f t="shared" si="16"/>
        <v>0</v>
      </c>
      <c r="AD32" s="1043">
        <f t="shared" si="16"/>
        <v>0</v>
      </c>
      <c r="AE32" s="1043">
        <f t="shared" si="16"/>
        <v>0</v>
      </c>
      <c r="AF32" s="1043">
        <f t="shared" si="14"/>
        <v>0</v>
      </c>
      <c r="AG32" s="1043">
        <f t="shared" si="14"/>
        <v>0</v>
      </c>
      <c r="AH32" s="1043">
        <f t="shared" si="14"/>
        <v>0</v>
      </c>
      <c r="AI32" s="1043">
        <f t="shared" si="14"/>
        <v>0</v>
      </c>
      <c r="AJ32" s="1043">
        <f t="shared" si="14"/>
        <v>0</v>
      </c>
      <c r="AK32" s="1043">
        <f t="shared" si="14"/>
        <v>0</v>
      </c>
      <c r="AL32" s="1043">
        <f t="shared" si="14"/>
        <v>0</v>
      </c>
      <c r="AM32" s="1043">
        <f t="shared" si="14"/>
        <v>0</v>
      </c>
      <c r="AN32" s="1043">
        <f t="shared" si="14"/>
        <v>0</v>
      </c>
      <c r="AO32" s="1043">
        <f t="shared" si="14"/>
        <v>0</v>
      </c>
      <c r="AP32" s="1043">
        <f t="shared" si="14"/>
        <v>0</v>
      </c>
      <c r="AQ32" s="1043">
        <f t="shared" si="17"/>
        <v>0</v>
      </c>
      <c r="AR32" s="1043">
        <f t="shared" si="17"/>
        <v>0</v>
      </c>
      <c r="AS32" s="1043">
        <f t="shared" si="17"/>
        <v>0</v>
      </c>
      <c r="AT32" s="1043">
        <f t="shared" si="17"/>
        <v>0</v>
      </c>
      <c r="AU32" s="1043">
        <f t="shared" si="17"/>
        <v>0</v>
      </c>
      <c r="AV32" s="1043">
        <f t="shared" si="17"/>
        <v>0</v>
      </c>
      <c r="AW32" s="1043">
        <f t="shared" si="17"/>
        <v>0</v>
      </c>
      <c r="AX32" s="1043">
        <f t="shared" si="17"/>
        <v>0</v>
      </c>
      <c r="AY32" s="1043">
        <f t="shared" si="17"/>
        <v>0</v>
      </c>
      <c r="AZ32" s="1043">
        <f t="shared" si="17"/>
        <v>0</v>
      </c>
      <c r="BA32" s="1043">
        <f t="shared" si="17"/>
        <v>0</v>
      </c>
      <c r="BB32" s="1043">
        <f t="shared" si="17"/>
        <v>0</v>
      </c>
      <c r="BC32" s="1043">
        <f t="shared" si="17"/>
        <v>0</v>
      </c>
      <c r="BD32" s="1043">
        <f t="shared" si="17"/>
        <v>0</v>
      </c>
      <c r="BE32" s="1043">
        <f t="shared" si="17"/>
        <v>0</v>
      </c>
      <c r="BF32" s="1043">
        <f t="shared" si="17"/>
        <v>0</v>
      </c>
      <c r="BG32" s="1043">
        <f t="shared" si="15"/>
        <v>0</v>
      </c>
      <c r="BH32" s="1043">
        <f t="shared" si="15"/>
        <v>0</v>
      </c>
      <c r="BI32" s="1043">
        <f t="shared" si="15"/>
        <v>0</v>
      </c>
      <c r="BJ32" s="1043">
        <f t="shared" si="15"/>
        <v>0</v>
      </c>
      <c r="BK32" s="1043">
        <f t="shared" si="15"/>
        <v>0</v>
      </c>
      <c r="BL32" s="1043">
        <f t="shared" si="15"/>
        <v>0</v>
      </c>
      <c r="BM32" s="1043">
        <f t="shared" si="15"/>
        <v>0</v>
      </c>
      <c r="BN32" s="1043">
        <f t="shared" si="15"/>
        <v>0</v>
      </c>
      <c r="BO32" s="1043">
        <f t="shared" si="15"/>
        <v>0</v>
      </c>
      <c r="BP32" s="1043">
        <f t="shared" si="13"/>
        <v>0</v>
      </c>
      <c r="BQ32" s="1043">
        <f t="shared" si="13"/>
        <v>0</v>
      </c>
      <c r="BR32" s="1043">
        <f t="shared" si="13"/>
        <v>0</v>
      </c>
      <c r="BS32" s="1043">
        <f t="shared" si="13"/>
        <v>0</v>
      </c>
      <c r="BT32" s="1043">
        <f t="shared" si="13"/>
        <v>0</v>
      </c>
      <c r="BU32" s="1043">
        <f t="shared" si="13"/>
        <v>0</v>
      </c>
      <c r="BV32" s="1043">
        <f t="shared" si="13"/>
        <v>0</v>
      </c>
      <c r="BW32" s="1043">
        <f t="shared" si="13"/>
        <v>0</v>
      </c>
    </row>
    <row r="33" spans="2:75">
      <c r="B33" s="1036">
        <v>29</v>
      </c>
      <c r="C33" s="1037" t="s">
        <v>220</v>
      </c>
      <c r="D33" s="345" t="str">
        <f>CapEx!B36</f>
        <v>Item Name (change name here)</v>
      </c>
      <c r="E33" s="345">
        <f>CapEx!C36</f>
        <v>0</v>
      </c>
      <c r="F33" s="345">
        <f>CapEx!G36</f>
        <v>0</v>
      </c>
      <c r="G33" s="1038">
        <f>CapEx!F36</f>
        <v>1</v>
      </c>
      <c r="H33" s="1039">
        <f t="shared" si="4"/>
        <v>12</v>
      </c>
      <c r="I33" s="1038" t="str">
        <f>CapEx!D36</f>
        <v>Jan</v>
      </c>
      <c r="J33" s="1038">
        <f>CapEx!E36</f>
        <v>2013</v>
      </c>
      <c r="K33" s="1038">
        <f>IF(E33=0,1,DATEDIF(cStartDate,DATEVALUE("01-"&amp;CapEx!$D36&amp;"-"&amp;CapEx!$E36),"m")+1)</f>
        <v>1</v>
      </c>
      <c r="L33" s="1038">
        <f t="shared" si="5"/>
        <v>12</v>
      </c>
      <c r="M33" s="1040">
        <f t="shared" si="2"/>
        <v>40147</v>
      </c>
      <c r="N33" s="1041">
        <f t="shared" si="6"/>
        <v>0</v>
      </c>
      <c r="O33" s="1042"/>
      <c r="P33" s="1043">
        <f t="shared" si="16"/>
        <v>0</v>
      </c>
      <c r="Q33" s="1043">
        <f t="shared" si="16"/>
        <v>0</v>
      </c>
      <c r="R33" s="1043">
        <f t="shared" si="16"/>
        <v>0</v>
      </c>
      <c r="S33" s="1043">
        <f t="shared" si="16"/>
        <v>0</v>
      </c>
      <c r="T33" s="1043">
        <f t="shared" si="16"/>
        <v>0</v>
      </c>
      <c r="U33" s="1043">
        <f t="shared" si="16"/>
        <v>0</v>
      </c>
      <c r="V33" s="1043">
        <f t="shared" si="16"/>
        <v>0</v>
      </c>
      <c r="W33" s="1043">
        <f t="shared" si="16"/>
        <v>0</v>
      </c>
      <c r="X33" s="1043">
        <f t="shared" si="16"/>
        <v>0</v>
      </c>
      <c r="Y33" s="1043">
        <f t="shared" si="16"/>
        <v>0</v>
      </c>
      <c r="Z33" s="1043">
        <f t="shared" si="16"/>
        <v>0</v>
      </c>
      <c r="AA33" s="1043">
        <f t="shared" si="16"/>
        <v>0</v>
      </c>
      <c r="AB33" s="1043">
        <f t="shared" si="16"/>
        <v>0</v>
      </c>
      <c r="AC33" s="1043">
        <f t="shared" si="16"/>
        <v>0</v>
      </c>
      <c r="AD33" s="1043">
        <f t="shared" si="16"/>
        <v>0</v>
      </c>
      <c r="AE33" s="1043">
        <f t="shared" si="16"/>
        <v>0</v>
      </c>
      <c r="AF33" s="1043">
        <f t="shared" si="14"/>
        <v>0</v>
      </c>
      <c r="AG33" s="1043">
        <f t="shared" si="14"/>
        <v>0</v>
      </c>
      <c r="AH33" s="1043">
        <f t="shared" si="14"/>
        <v>0</v>
      </c>
      <c r="AI33" s="1043">
        <f t="shared" si="14"/>
        <v>0</v>
      </c>
      <c r="AJ33" s="1043">
        <f t="shared" si="14"/>
        <v>0</v>
      </c>
      <c r="AK33" s="1043">
        <f t="shared" si="14"/>
        <v>0</v>
      </c>
      <c r="AL33" s="1043">
        <f t="shared" si="14"/>
        <v>0</v>
      </c>
      <c r="AM33" s="1043">
        <f t="shared" si="14"/>
        <v>0</v>
      </c>
      <c r="AN33" s="1043">
        <f t="shared" si="14"/>
        <v>0</v>
      </c>
      <c r="AO33" s="1043">
        <f t="shared" si="14"/>
        <v>0</v>
      </c>
      <c r="AP33" s="1043">
        <f t="shared" si="14"/>
        <v>0</v>
      </c>
      <c r="AQ33" s="1043">
        <f t="shared" si="17"/>
        <v>0</v>
      </c>
      <c r="AR33" s="1043">
        <f t="shared" si="17"/>
        <v>0</v>
      </c>
      <c r="AS33" s="1043">
        <f t="shared" si="17"/>
        <v>0</v>
      </c>
      <c r="AT33" s="1043">
        <f t="shared" si="17"/>
        <v>0</v>
      </c>
      <c r="AU33" s="1043">
        <f t="shared" si="17"/>
        <v>0</v>
      </c>
      <c r="AV33" s="1043">
        <f t="shared" si="17"/>
        <v>0</v>
      </c>
      <c r="AW33" s="1043">
        <f t="shared" si="17"/>
        <v>0</v>
      </c>
      <c r="AX33" s="1043">
        <f t="shared" si="17"/>
        <v>0</v>
      </c>
      <c r="AY33" s="1043">
        <f t="shared" si="17"/>
        <v>0</v>
      </c>
      <c r="AZ33" s="1043">
        <f t="shared" si="17"/>
        <v>0</v>
      </c>
      <c r="BA33" s="1043">
        <f t="shared" si="17"/>
        <v>0</v>
      </c>
      <c r="BB33" s="1043">
        <f t="shared" si="17"/>
        <v>0</v>
      </c>
      <c r="BC33" s="1043">
        <f t="shared" si="17"/>
        <v>0</v>
      </c>
      <c r="BD33" s="1043">
        <f t="shared" si="17"/>
        <v>0</v>
      </c>
      <c r="BE33" s="1043">
        <f t="shared" si="17"/>
        <v>0</v>
      </c>
      <c r="BF33" s="1043">
        <f t="shared" si="17"/>
        <v>0</v>
      </c>
      <c r="BG33" s="1043">
        <f t="shared" si="15"/>
        <v>0</v>
      </c>
      <c r="BH33" s="1043">
        <f t="shared" si="15"/>
        <v>0</v>
      </c>
      <c r="BI33" s="1043">
        <f t="shared" si="15"/>
        <v>0</v>
      </c>
      <c r="BJ33" s="1043">
        <f t="shared" si="15"/>
        <v>0</v>
      </c>
      <c r="BK33" s="1043">
        <f t="shared" si="15"/>
        <v>0</v>
      </c>
      <c r="BL33" s="1043">
        <f t="shared" si="15"/>
        <v>0</v>
      </c>
      <c r="BM33" s="1043">
        <f t="shared" si="15"/>
        <v>0</v>
      </c>
      <c r="BN33" s="1043">
        <f t="shared" si="15"/>
        <v>0</v>
      </c>
      <c r="BO33" s="1043">
        <f t="shared" si="15"/>
        <v>0</v>
      </c>
      <c r="BP33" s="1043">
        <f t="shared" si="13"/>
        <v>0</v>
      </c>
      <c r="BQ33" s="1043">
        <f t="shared" si="13"/>
        <v>0</v>
      </c>
      <c r="BR33" s="1043">
        <f t="shared" si="13"/>
        <v>0</v>
      </c>
      <c r="BS33" s="1043">
        <f t="shared" si="13"/>
        <v>0</v>
      </c>
      <c r="BT33" s="1043">
        <f t="shared" si="13"/>
        <v>0</v>
      </c>
      <c r="BU33" s="1043">
        <f t="shared" si="13"/>
        <v>0</v>
      </c>
      <c r="BV33" s="1043">
        <f t="shared" si="13"/>
        <v>0</v>
      </c>
      <c r="BW33" s="1043">
        <f t="shared" si="13"/>
        <v>0</v>
      </c>
    </row>
    <row r="34" spans="2:75">
      <c r="B34" s="1036">
        <v>30</v>
      </c>
      <c r="C34" s="1037" t="s">
        <v>220</v>
      </c>
      <c r="D34" s="345" t="str">
        <f>CapEx!B37</f>
        <v>Item Name (change name here)</v>
      </c>
      <c r="E34" s="345">
        <f>CapEx!C37</f>
        <v>0</v>
      </c>
      <c r="F34" s="345">
        <f>CapEx!G37</f>
        <v>0</v>
      </c>
      <c r="G34" s="1038">
        <f>CapEx!F37</f>
        <v>1</v>
      </c>
      <c r="H34" s="1039">
        <f t="shared" si="4"/>
        <v>12</v>
      </c>
      <c r="I34" s="1038" t="str">
        <f>CapEx!D37</f>
        <v>Jan</v>
      </c>
      <c r="J34" s="1038">
        <f>CapEx!E37</f>
        <v>2013</v>
      </c>
      <c r="K34" s="1038">
        <f>IF(E34=0,1,DATEDIF(cStartDate,DATEVALUE("01-"&amp;CapEx!$D37&amp;"-"&amp;CapEx!$E37),"m")+1)</f>
        <v>1</v>
      </c>
      <c r="L34" s="1038">
        <f t="shared" si="5"/>
        <v>12</v>
      </c>
      <c r="M34" s="1040">
        <f t="shared" si="2"/>
        <v>40147</v>
      </c>
      <c r="N34" s="1041">
        <f t="shared" si="6"/>
        <v>0</v>
      </c>
      <c r="O34" s="1042"/>
      <c r="P34" s="1043">
        <f t="shared" si="16"/>
        <v>0</v>
      </c>
      <c r="Q34" s="1043">
        <f t="shared" si="16"/>
        <v>0</v>
      </c>
      <c r="R34" s="1043">
        <f t="shared" si="16"/>
        <v>0</v>
      </c>
      <c r="S34" s="1043">
        <f t="shared" si="16"/>
        <v>0</v>
      </c>
      <c r="T34" s="1043">
        <f t="shared" si="16"/>
        <v>0</v>
      </c>
      <c r="U34" s="1043">
        <f t="shared" si="16"/>
        <v>0</v>
      </c>
      <c r="V34" s="1043">
        <f t="shared" si="16"/>
        <v>0</v>
      </c>
      <c r="W34" s="1043">
        <f t="shared" si="16"/>
        <v>0</v>
      </c>
      <c r="X34" s="1043">
        <f t="shared" si="16"/>
        <v>0</v>
      </c>
      <c r="Y34" s="1043">
        <f t="shared" si="16"/>
        <v>0</v>
      </c>
      <c r="Z34" s="1043">
        <f t="shared" si="16"/>
        <v>0</v>
      </c>
      <c r="AA34" s="1043">
        <f t="shared" si="16"/>
        <v>0</v>
      </c>
      <c r="AB34" s="1043">
        <f t="shared" si="16"/>
        <v>0</v>
      </c>
      <c r="AC34" s="1043">
        <f t="shared" si="16"/>
        <v>0</v>
      </c>
      <c r="AD34" s="1043">
        <f t="shared" si="16"/>
        <v>0</v>
      </c>
      <c r="AE34" s="1043">
        <f t="shared" si="16"/>
        <v>0</v>
      </c>
      <c r="AF34" s="1043">
        <f t="shared" si="14"/>
        <v>0</v>
      </c>
      <c r="AG34" s="1043">
        <f t="shared" si="14"/>
        <v>0</v>
      </c>
      <c r="AH34" s="1043">
        <f t="shared" si="14"/>
        <v>0</v>
      </c>
      <c r="AI34" s="1043">
        <f t="shared" si="14"/>
        <v>0</v>
      </c>
      <c r="AJ34" s="1043">
        <f t="shared" si="14"/>
        <v>0</v>
      </c>
      <c r="AK34" s="1043">
        <f t="shared" si="14"/>
        <v>0</v>
      </c>
      <c r="AL34" s="1043">
        <f t="shared" si="14"/>
        <v>0</v>
      </c>
      <c r="AM34" s="1043">
        <f t="shared" si="14"/>
        <v>0</v>
      </c>
      <c r="AN34" s="1043">
        <f t="shared" si="14"/>
        <v>0</v>
      </c>
      <c r="AO34" s="1043">
        <f t="shared" si="14"/>
        <v>0</v>
      </c>
      <c r="AP34" s="1043">
        <f t="shared" si="14"/>
        <v>0</v>
      </c>
      <c r="AQ34" s="1043">
        <f t="shared" si="17"/>
        <v>0</v>
      </c>
      <c r="AR34" s="1043">
        <f t="shared" si="17"/>
        <v>0</v>
      </c>
      <c r="AS34" s="1043">
        <f t="shared" si="17"/>
        <v>0</v>
      </c>
      <c r="AT34" s="1043">
        <f t="shared" si="17"/>
        <v>0</v>
      </c>
      <c r="AU34" s="1043">
        <f t="shared" si="17"/>
        <v>0</v>
      </c>
      <c r="AV34" s="1043">
        <f t="shared" si="17"/>
        <v>0</v>
      </c>
      <c r="AW34" s="1043">
        <f t="shared" si="17"/>
        <v>0</v>
      </c>
      <c r="AX34" s="1043">
        <f t="shared" si="17"/>
        <v>0</v>
      </c>
      <c r="AY34" s="1043">
        <f t="shared" si="17"/>
        <v>0</v>
      </c>
      <c r="AZ34" s="1043">
        <f t="shared" si="17"/>
        <v>0</v>
      </c>
      <c r="BA34" s="1043">
        <f t="shared" si="17"/>
        <v>0</v>
      </c>
      <c r="BB34" s="1043">
        <f t="shared" si="17"/>
        <v>0</v>
      </c>
      <c r="BC34" s="1043">
        <f t="shared" si="17"/>
        <v>0</v>
      </c>
      <c r="BD34" s="1043">
        <f t="shared" si="17"/>
        <v>0</v>
      </c>
      <c r="BE34" s="1043">
        <f t="shared" si="17"/>
        <v>0</v>
      </c>
      <c r="BF34" s="1043">
        <f t="shared" si="17"/>
        <v>0</v>
      </c>
      <c r="BG34" s="1043">
        <f t="shared" si="15"/>
        <v>0</v>
      </c>
      <c r="BH34" s="1043">
        <f t="shared" si="15"/>
        <v>0</v>
      </c>
      <c r="BI34" s="1043">
        <f t="shared" si="15"/>
        <v>0</v>
      </c>
      <c r="BJ34" s="1043">
        <f t="shared" si="15"/>
        <v>0</v>
      </c>
      <c r="BK34" s="1043">
        <f t="shared" si="15"/>
        <v>0</v>
      </c>
      <c r="BL34" s="1043">
        <f t="shared" si="15"/>
        <v>0</v>
      </c>
      <c r="BM34" s="1043">
        <f t="shared" si="15"/>
        <v>0</v>
      </c>
      <c r="BN34" s="1043">
        <f t="shared" si="15"/>
        <v>0</v>
      </c>
      <c r="BO34" s="1043">
        <f t="shared" si="15"/>
        <v>0</v>
      </c>
      <c r="BP34" s="1043">
        <f t="shared" si="13"/>
        <v>0</v>
      </c>
      <c r="BQ34" s="1043">
        <f t="shared" si="13"/>
        <v>0</v>
      </c>
      <c r="BR34" s="1043">
        <f t="shared" si="13"/>
        <v>0</v>
      </c>
      <c r="BS34" s="1043">
        <f t="shared" si="13"/>
        <v>0</v>
      </c>
      <c r="BT34" s="1043">
        <f t="shared" si="13"/>
        <v>0</v>
      </c>
      <c r="BU34" s="1043">
        <f t="shared" si="13"/>
        <v>0</v>
      </c>
      <c r="BV34" s="1043">
        <f t="shared" si="13"/>
        <v>0</v>
      </c>
      <c r="BW34" s="1043">
        <f t="shared" si="13"/>
        <v>0</v>
      </c>
    </row>
    <row r="35" spans="2:75">
      <c r="B35" s="1036">
        <v>31</v>
      </c>
      <c r="C35" s="1037" t="s">
        <v>221</v>
      </c>
      <c r="D35" s="345" t="str">
        <f>CapEx!B40</f>
        <v>Item Name (change name here)</v>
      </c>
      <c r="E35" s="345">
        <f>CapEx!C40</f>
        <v>0</v>
      </c>
      <c r="F35" s="345">
        <f>CapEx!G40</f>
        <v>0</v>
      </c>
      <c r="G35" s="1038">
        <f>CapEx!F40</f>
        <v>1</v>
      </c>
      <c r="H35" s="1039">
        <f t="shared" si="4"/>
        <v>12</v>
      </c>
      <c r="I35" s="1038" t="str">
        <f>CapEx!D40</f>
        <v>Jan</v>
      </c>
      <c r="J35" s="1038">
        <f>CapEx!E40</f>
        <v>2013</v>
      </c>
      <c r="K35" s="1038">
        <f>IF(E35=0,1,DATEDIF(cStartDate,DATEVALUE("01-"&amp;CapEx!$D40&amp;"-"&amp;CapEx!$E40),"m")+1)</f>
        <v>1</v>
      </c>
      <c r="L35" s="1038">
        <f t="shared" si="5"/>
        <v>12</v>
      </c>
      <c r="M35" s="1040">
        <f t="shared" si="2"/>
        <v>40147</v>
      </c>
      <c r="N35" s="1041">
        <f t="shared" si="6"/>
        <v>0</v>
      </c>
      <c r="O35" s="1042"/>
      <c r="P35" s="1043">
        <f t="shared" si="16"/>
        <v>0</v>
      </c>
      <c r="Q35" s="1043">
        <f t="shared" si="16"/>
        <v>0</v>
      </c>
      <c r="R35" s="1043">
        <f t="shared" si="16"/>
        <v>0</v>
      </c>
      <c r="S35" s="1043">
        <f t="shared" si="16"/>
        <v>0</v>
      </c>
      <c r="T35" s="1043">
        <f t="shared" si="16"/>
        <v>0</v>
      </c>
      <c r="U35" s="1043">
        <f t="shared" si="16"/>
        <v>0</v>
      </c>
      <c r="V35" s="1043">
        <f t="shared" si="16"/>
        <v>0</v>
      </c>
      <c r="W35" s="1043">
        <f t="shared" si="16"/>
        <v>0</v>
      </c>
      <c r="X35" s="1043">
        <f t="shared" si="16"/>
        <v>0</v>
      </c>
      <c r="Y35" s="1043">
        <f t="shared" si="16"/>
        <v>0</v>
      </c>
      <c r="Z35" s="1043">
        <f t="shared" si="16"/>
        <v>0</v>
      </c>
      <c r="AA35" s="1043">
        <f t="shared" si="16"/>
        <v>0</v>
      </c>
      <c r="AB35" s="1043">
        <f t="shared" si="16"/>
        <v>0</v>
      </c>
      <c r="AC35" s="1043">
        <f t="shared" si="16"/>
        <v>0</v>
      </c>
      <c r="AD35" s="1043">
        <f t="shared" si="16"/>
        <v>0</v>
      </c>
      <c r="AE35" s="1043">
        <f t="shared" si="16"/>
        <v>0</v>
      </c>
      <c r="AF35" s="1043">
        <f t="shared" si="14"/>
        <v>0</v>
      </c>
      <c r="AG35" s="1043">
        <f t="shared" si="14"/>
        <v>0</v>
      </c>
      <c r="AH35" s="1043">
        <f t="shared" si="14"/>
        <v>0</v>
      </c>
      <c r="AI35" s="1043">
        <f t="shared" si="14"/>
        <v>0</v>
      </c>
      <c r="AJ35" s="1043">
        <f t="shared" si="14"/>
        <v>0</v>
      </c>
      <c r="AK35" s="1043">
        <f t="shared" si="14"/>
        <v>0</v>
      </c>
      <c r="AL35" s="1043">
        <f t="shared" si="14"/>
        <v>0</v>
      </c>
      <c r="AM35" s="1043">
        <f t="shared" si="14"/>
        <v>0</v>
      </c>
      <c r="AN35" s="1043">
        <f t="shared" si="14"/>
        <v>0</v>
      </c>
      <c r="AO35" s="1043">
        <f t="shared" si="14"/>
        <v>0</v>
      </c>
      <c r="AP35" s="1043">
        <f t="shared" si="14"/>
        <v>0</v>
      </c>
      <c r="AQ35" s="1043">
        <f t="shared" si="17"/>
        <v>0</v>
      </c>
      <c r="AR35" s="1043">
        <f t="shared" si="17"/>
        <v>0</v>
      </c>
      <c r="AS35" s="1043">
        <f t="shared" si="17"/>
        <v>0</v>
      </c>
      <c r="AT35" s="1043">
        <f t="shared" si="17"/>
        <v>0</v>
      </c>
      <c r="AU35" s="1043">
        <f t="shared" si="17"/>
        <v>0</v>
      </c>
      <c r="AV35" s="1043">
        <f t="shared" si="17"/>
        <v>0</v>
      </c>
      <c r="AW35" s="1043">
        <f t="shared" si="17"/>
        <v>0</v>
      </c>
      <c r="AX35" s="1043">
        <f t="shared" si="17"/>
        <v>0</v>
      </c>
      <c r="AY35" s="1043">
        <f t="shared" si="17"/>
        <v>0</v>
      </c>
      <c r="AZ35" s="1043">
        <f t="shared" si="17"/>
        <v>0</v>
      </c>
      <c r="BA35" s="1043">
        <f t="shared" si="17"/>
        <v>0</v>
      </c>
      <c r="BB35" s="1043">
        <f t="shared" si="17"/>
        <v>0</v>
      </c>
      <c r="BC35" s="1043">
        <f t="shared" si="17"/>
        <v>0</v>
      </c>
      <c r="BD35" s="1043">
        <f t="shared" si="17"/>
        <v>0</v>
      </c>
      <c r="BE35" s="1043">
        <f t="shared" si="17"/>
        <v>0</v>
      </c>
      <c r="BF35" s="1043">
        <f t="shared" si="17"/>
        <v>0</v>
      </c>
      <c r="BG35" s="1043">
        <f t="shared" si="15"/>
        <v>0</v>
      </c>
      <c r="BH35" s="1043">
        <f t="shared" si="15"/>
        <v>0</v>
      </c>
      <c r="BI35" s="1043">
        <f t="shared" si="15"/>
        <v>0</v>
      </c>
      <c r="BJ35" s="1043">
        <f t="shared" si="15"/>
        <v>0</v>
      </c>
      <c r="BK35" s="1043">
        <f t="shared" si="15"/>
        <v>0</v>
      </c>
      <c r="BL35" s="1043">
        <f t="shared" si="15"/>
        <v>0</v>
      </c>
      <c r="BM35" s="1043">
        <f t="shared" si="15"/>
        <v>0</v>
      </c>
      <c r="BN35" s="1043">
        <f t="shared" si="15"/>
        <v>0</v>
      </c>
      <c r="BO35" s="1043">
        <f t="shared" si="15"/>
        <v>0</v>
      </c>
      <c r="BP35" s="1043">
        <f t="shared" si="13"/>
        <v>0</v>
      </c>
      <c r="BQ35" s="1043">
        <f t="shared" si="13"/>
        <v>0</v>
      </c>
      <c r="BR35" s="1043">
        <f t="shared" si="13"/>
        <v>0</v>
      </c>
      <c r="BS35" s="1043">
        <f t="shared" si="13"/>
        <v>0</v>
      </c>
      <c r="BT35" s="1043">
        <f t="shared" si="13"/>
        <v>0</v>
      </c>
      <c r="BU35" s="1043">
        <f t="shared" si="13"/>
        <v>0</v>
      </c>
      <c r="BV35" s="1043">
        <f t="shared" si="13"/>
        <v>0</v>
      </c>
      <c r="BW35" s="1043">
        <f t="shared" si="13"/>
        <v>0</v>
      </c>
    </row>
    <row r="36" spans="2:75">
      <c r="B36" s="1036">
        <v>32</v>
      </c>
      <c r="C36" s="1037" t="s">
        <v>221</v>
      </c>
      <c r="D36" s="345" t="str">
        <f>CapEx!B41</f>
        <v>Item Name (change name here)</v>
      </c>
      <c r="E36" s="345">
        <f>CapEx!C41</f>
        <v>0</v>
      </c>
      <c r="F36" s="345">
        <f>CapEx!G41</f>
        <v>0</v>
      </c>
      <c r="G36" s="1038">
        <f>CapEx!F41</f>
        <v>1</v>
      </c>
      <c r="H36" s="1039">
        <f t="shared" si="4"/>
        <v>12</v>
      </c>
      <c r="I36" s="1038" t="str">
        <f>CapEx!D41</f>
        <v>Jan</v>
      </c>
      <c r="J36" s="1038">
        <f>CapEx!E41</f>
        <v>2013</v>
      </c>
      <c r="K36" s="1038">
        <f>IF(E36=0,1,DATEDIF(cStartDate,DATEVALUE("01-"&amp;CapEx!$D41&amp;"-"&amp;CapEx!$E41),"m")+1)</f>
        <v>1</v>
      </c>
      <c r="L36" s="1038">
        <f t="shared" si="5"/>
        <v>12</v>
      </c>
      <c r="M36" s="1040">
        <f t="shared" si="2"/>
        <v>40147</v>
      </c>
      <c r="N36" s="1041">
        <f t="shared" si="6"/>
        <v>0</v>
      </c>
      <c r="O36" s="1042"/>
      <c r="P36" s="1043">
        <f t="shared" si="16"/>
        <v>0</v>
      </c>
      <c r="Q36" s="1043">
        <f t="shared" si="16"/>
        <v>0</v>
      </c>
      <c r="R36" s="1043">
        <f t="shared" si="16"/>
        <v>0</v>
      </c>
      <c r="S36" s="1043">
        <f t="shared" si="16"/>
        <v>0</v>
      </c>
      <c r="T36" s="1043">
        <f t="shared" si="16"/>
        <v>0</v>
      </c>
      <c r="U36" s="1043">
        <f t="shared" si="16"/>
        <v>0</v>
      </c>
      <c r="V36" s="1043">
        <f t="shared" si="16"/>
        <v>0</v>
      </c>
      <c r="W36" s="1043">
        <f t="shared" si="16"/>
        <v>0</v>
      </c>
      <c r="X36" s="1043">
        <f t="shared" si="16"/>
        <v>0</v>
      </c>
      <c r="Y36" s="1043">
        <f t="shared" si="16"/>
        <v>0</v>
      </c>
      <c r="Z36" s="1043">
        <f t="shared" si="16"/>
        <v>0</v>
      </c>
      <c r="AA36" s="1043">
        <f t="shared" si="16"/>
        <v>0</v>
      </c>
      <c r="AB36" s="1043">
        <f t="shared" si="16"/>
        <v>0</v>
      </c>
      <c r="AC36" s="1043">
        <f t="shared" si="16"/>
        <v>0</v>
      </c>
      <c r="AD36" s="1043">
        <f t="shared" si="16"/>
        <v>0</v>
      </c>
      <c r="AE36" s="1043">
        <f t="shared" si="16"/>
        <v>0</v>
      </c>
      <c r="AF36" s="1043">
        <f t="shared" si="14"/>
        <v>0</v>
      </c>
      <c r="AG36" s="1043">
        <f t="shared" si="14"/>
        <v>0</v>
      </c>
      <c r="AH36" s="1043">
        <f t="shared" si="14"/>
        <v>0</v>
      </c>
      <c r="AI36" s="1043">
        <f t="shared" si="14"/>
        <v>0</v>
      </c>
      <c r="AJ36" s="1043">
        <f t="shared" si="14"/>
        <v>0</v>
      </c>
      <c r="AK36" s="1043">
        <f t="shared" si="14"/>
        <v>0</v>
      </c>
      <c r="AL36" s="1043">
        <f t="shared" si="14"/>
        <v>0</v>
      </c>
      <c r="AM36" s="1043">
        <f t="shared" si="14"/>
        <v>0</v>
      </c>
      <c r="AN36" s="1043">
        <f t="shared" si="14"/>
        <v>0</v>
      </c>
      <c r="AO36" s="1043">
        <f t="shared" si="14"/>
        <v>0</v>
      </c>
      <c r="AP36" s="1043">
        <f t="shared" si="14"/>
        <v>0</v>
      </c>
      <c r="AQ36" s="1043">
        <f t="shared" si="17"/>
        <v>0</v>
      </c>
      <c r="AR36" s="1043">
        <f t="shared" si="17"/>
        <v>0</v>
      </c>
      <c r="AS36" s="1043">
        <f t="shared" si="17"/>
        <v>0</v>
      </c>
      <c r="AT36" s="1043">
        <f t="shared" si="17"/>
        <v>0</v>
      </c>
      <c r="AU36" s="1043">
        <f t="shared" si="17"/>
        <v>0</v>
      </c>
      <c r="AV36" s="1043">
        <f t="shared" si="17"/>
        <v>0</v>
      </c>
      <c r="AW36" s="1043">
        <f t="shared" si="17"/>
        <v>0</v>
      </c>
      <c r="AX36" s="1043">
        <f t="shared" si="17"/>
        <v>0</v>
      </c>
      <c r="AY36" s="1043">
        <f t="shared" si="17"/>
        <v>0</v>
      </c>
      <c r="AZ36" s="1043">
        <f t="shared" si="17"/>
        <v>0</v>
      </c>
      <c r="BA36" s="1043">
        <f t="shared" si="17"/>
        <v>0</v>
      </c>
      <c r="BB36" s="1043">
        <f t="shared" si="17"/>
        <v>0</v>
      </c>
      <c r="BC36" s="1043">
        <f t="shared" si="17"/>
        <v>0</v>
      </c>
      <c r="BD36" s="1043">
        <f t="shared" si="17"/>
        <v>0</v>
      </c>
      <c r="BE36" s="1043">
        <f t="shared" si="17"/>
        <v>0</v>
      </c>
      <c r="BF36" s="1043">
        <f t="shared" si="17"/>
        <v>0</v>
      </c>
      <c r="BG36" s="1043">
        <f t="shared" si="15"/>
        <v>0</v>
      </c>
      <c r="BH36" s="1043">
        <f t="shared" si="15"/>
        <v>0</v>
      </c>
      <c r="BI36" s="1043">
        <f t="shared" si="15"/>
        <v>0</v>
      </c>
      <c r="BJ36" s="1043">
        <f t="shared" si="15"/>
        <v>0</v>
      </c>
      <c r="BK36" s="1043">
        <f t="shared" si="15"/>
        <v>0</v>
      </c>
      <c r="BL36" s="1043">
        <f t="shared" si="15"/>
        <v>0</v>
      </c>
      <c r="BM36" s="1043">
        <f t="shared" si="15"/>
        <v>0</v>
      </c>
      <c r="BN36" s="1043">
        <f t="shared" si="15"/>
        <v>0</v>
      </c>
      <c r="BO36" s="1043">
        <f t="shared" si="15"/>
        <v>0</v>
      </c>
      <c r="BP36" s="1043">
        <f t="shared" si="13"/>
        <v>0</v>
      </c>
      <c r="BQ36" s="1043">
        <f t="shared" si="13"/>
        <v>0</v>
      </c>
      <c r="BR36" s="1043">
        <f t="shared" si="13"/>
        <v>0</v>
      </c>
      <c r="BS36" s="1043">
        <f t="shared" si="13"/>
        <v>0</v>
      </c>
      <c r="BT36" s="1043">
        <f t="shared" si="13"/>
        <v>0</v>
      </c>
      <c r="BU36" s="1043">
        <f t="shared" si="13"/>
        <v>0</v>
      </c>
      <c r="BV36" s="1043">
        <f t="shared" si="13"/>
        <v>0</v>
      </c>
      <c r="BW36" s="1043">
        <f t="shared" si="13"/>
        <v>0</v>
      </c>
    </row>
    <row r="37" spans="2:75">
      <c r="B37" s="1036">
        <v>33</v>
      </c>
      <c r="C37" s="1037" t="s">
        <v>221</v>
      </c>
      <c r="D37" s="345" t="str">
        <f>CapEx!B42</f>
        <v>Item Name (change name here)</v>
      </c>
      <c r="E37" s="345">
        <f>CapEx!C42</f>
        <v>0</v>
      </c>
      <c r="F37" s="345">
        <f>CapEx!G42</f>
        <v>0</v>
      </c>
      <c r="G37" s="1038">
        <f>CapEx!F42</f>
        <v>1</v>
      </c>
      <c r="H37" s="1039">
        <f t="shared" si="4"/>
        <v>12</v>
      </c>
      <c r="I37" s="1038" t="str">
        <f>CapEx!D42</f>
        <v>Jan</v>
      </c>
      <c r="J37" s="1038">
        <f>CapEx!E42</f>
        <v>2013</v>
      </c>
      <c r="K37" s="1038">
        <f>IF(E37=0,1,DATEDIF(cStartDate,DATEVALUE("01-"&amp;CapEx!$D42&amp;"-"&amp;CapEx!$E42),"m")+1)</f>
        <v>1</v>
      </c>
      <c r="L37" s="1038">
        <f t="shared" si="5"/>
        <v>12</v>
      </c>
      <c r="M37" s="1040">
        <f t="shared" ref="M37:M64" si="18">DATE(YEAR(cStartDate), MONTH(cStartDate)+$L37-1, DAY(cStartDate))</f>
        <v>40147</v>
      </c>
      <c r="N37" s="1041">
        <f t="shared" si="6"/>
        <v>0</v>
      </c>
      <c r="O37" s="1042"/>
      <c r="P37" s="1043">
        <f t="shared" si="16"/>
        <v>0</v>
      </c>
      <c r="Q37" s="1043">
        <f t="shared" si="16"/>
        <v>0</v>
      </c>
      <c r="R37" s="1043">
        <f t="shared" si="16"/>
        <v>0</v>
      </c>
      <c r="S37" s="1043">
        <f t="shared" si="16"/>
        <v>0</v>
      </c>
      <c r="T37" s="1043">
        <f t="shared" si="16"/>
        <v>0</v>
      </c>
      <c r="U37" s="1043">
        <f t="shared" si="16"/>
        <v>0</v>
      </c>
      <c r="V37" s="1043">
        <f t="shared" si="16"/>
        <v>0</v>
      </c>
      <c r="W37" s="1043">
        <f t="shared" si="16"/>
        <v>0</v>
      </c>
      <c r="X37" s="1043">
        <f t="shared" si="16"/>
        <v>0</v>
      </c>
      <c r="Y37" s="1043">
        <f t="shared" si="16"/>
        <v>0</v>
      </c>
      <c r="Z37" s="1043">
        <f t="shared" si="16"/>
        <v>0</v>
      </c>
      <c r="AA37" s="1043">
        <f t="shared" si="16"/>
        <v>0</v>
      </c>
      <c r="AB37" s="1043">
        <f t="shared" si="16"/>
        <v>0</v>
      </c>
      <c r="AC37" s="1043">
        <f t="shared" si="16"/>
        <v>0</v>
      </c>
      <c r="AD37" s="1043">
        <f t="shared" si="16"/>
        <v>0</v>
      </c>
      <c r="AE37" s="1043">
        <f t="shared" si="16"/>
        <v>0</v>
      </c>
      <c r="AF37" s="1043">
        <f t="shared" si="14"/>
        <v>0</v>
      </c>
      <c r="AG37" s="1043">
        <f t="shared" si="14"/>
        <v>0</v>
      </c>
      <c r="AH37" s="1043">
        <f t="shared" si="14"/>
        <v>0</v>
      </c>
      <c r="AI37" s="1043">
        <f t="shared" si="14"/>
        <v>0</v>
      </c>
      <c r="AJ37" s="1043">
        <f t="shared" si="14"/>
        <v>0</v>
      </c>
      <c r="AK37" s="1043">
        <f t="shared" si="14"/>
        <v>0</v>
      </c>
      <c r="AL37" s="1043">
        <f t="shared" si="14"/>
        <v>0</v>
      </c>
      <c r="AM37" s="1043">
        <f t="shared" si="14"/>
        <v>0</v>
      </c>
      <c r="AN37" s="1043">
        <f t="shared" si="14"/>
        <v>0</v>
      </c>
      <c r="AO37" s="1043">
        <f t="shared" si="14"/>
        <v>0</v>
      </c>
      <c r="AP37" s="1043">
        <f t="shared" si="14"/>
        <v>0</v>
      </c>
      <c r="AQ37" s="1043">
        <f t="shared" si="17"/>
        <v>0</v>
      </c>
      <c r="AR37" s="1043">
        <f t="shared" si="17"/>
        <v>0</v>
      </c>
      <c r="AS37" s="1043">
        <f t="shared" si="17"/>
        <v>0</v>
      </c>
      <c r="AT37" s="1043">
        <f t="shared" si="17"/>
        <v>0</v>
      </c>
      <c r="AU37" s="1043">
        <f t="shared" si="17"/>
        <v>0</v>
      </c>
      <c r="AV37" s="1043">
        <f t="shared" si="17"/>
        <v>0</v>
      </c>
      <c r="AW37" s="1043">
        <f t="shared" si="17"/>
        <v>0</v>
      </c>
      <c r="AX37" s="1043">
        <f t="shared" si="17"/>
        <v>0</v>
      </c>
      <c r="AY37" s="1043">
        <f t="shared" si="17"/>
        <v>0</v>
      </c>
      <c r="AZ37" s="1043">
        <f t="shared" si="17"/>
        <v>0</v>
      </c>
      <c r="BA37" s="1043">
        <f t="shared" si="17"/>
        <v>0</v>
      </c>
      <c r="BB37" s="1043">
        <f t="shared" si="17"/>
        <v>0</v>
      </c>
      <c r="BC37" s="1043">
        <f t="shared" si="17"/>
        <v>0</v>
      </c>
      <c r="BD37" s="1043">
        <f t="shared" si="17"/>
        <v>0</v>
      </c>
      <c r="BE37" s="1043">
        <f t="shared" si="17"/>
        <v>0</v>
      </c>
      <c r="BF37" s="1043">
        <f t="shared" si="17"/>
        <v>0</v>
      </c>
      <c r="BG37" s="1043">
        <f t="shared" si="15"/>
        <v>0</v>
      </c>
      <c r="BH37" s="1043">
        <f t="shared" si="15"/>
        <v>0</v>
      </c>
      <c r="BI37" s="1043">
        <f t="shared" si="15"/>
        <v>0</v>
      </c>
      <c r="BJ37" s="1043">
        <f t="shared" si="15"/>
        <v>0</v>
      </c>
      <c r="BK37" s="1043">
        <f t="shared" si="15"/>
        <v>0</v>
      </c>
      <c r="BL37" s="1043">
        <f t="shared" si="15"/>
        <v>0</v>
      </c>
      <c r="BM37" s="1043">
        <f t="shared" si="15"/>
        <v>0</v>
      </c>
      <c r="BN37" s="1043">
        <f t="shared" si="15"/>
        <v>0</v>
      </c>
      <c r="BO37" s="1043">
        <f t="shared" si="15"/>
        <v>0</v>
      </c>
      <c r="BP37" s="1043">
        <f t="shared" si="13"/>
        <v>0</v>
      </c>
      <c r="BQ37" s="1043">
        <f t="shared" si="13"/>
        <v>0</v>
      </c>
      <c r="BR37" s="1043">
        <f t="shared" si="13"/>
        <v>0</v>
      </c>
      <c r="BS37" s="1043">
        <f t="shared" si="13"/>
        <v>0</v>
      </c>
      <c r="BT37" s="1043">
        <f t="shared" si="13"/>
        <v>0</v>
      </c>
      <c r="BU37" s="1043">
        <f t="shared" si="13"/>
        <v>0</v>
      </c>
      <c r="BV37" s="1043">
        <f t="shared" si="13"/>
        <v>0</v>
      </c>
      <c r="BW37" s="1043">
        <f t="shared" si="13"/>
        <v>0</v>
      </c>
    </row>
    <row r="38" spans="2:75">
      <c r="B38" s="1036">
        <v>34</v>
      </c>
      <c r="C38" s="1037" t="s">
        <v>221</v>
      </c>
      <c r="D38" s="345" t="str">
        <f>CapEx!B43</f>
        <v>Item Name (change name here)</v>
      </c>
      <c r="E38" s="345">
        <f>CapEx!C43</f>
        <v>0</v>
      </c>
      <c r="F38" s="345">
        <f>CapEx!G43</f>
        <v>0</v>
      </c>
      <c r="G38" s="1038">
        <f>CapEx!F43</f>
        <v>1</v>
      </c>
      <c r="H38" s="1039">
        <f t="shared" si="4"/>
        <v>12</v>
      </c>
      <c r="I38" s="1038" t="str">
        <f>CapEx!D43</f>
        <v>Jan</v>
      </c>
      <c r="J38" s="1038">
        <f>CapEx!E43</f>
        <v>2013</v>
      </c>
      <c r="K38" s="1038">
        <f>IF(E38=0,1,DATEDIF(cStartDate,DATEVALUE("01-"&amp;CapEx!$D43&amp;"-"&amp;CapEx!$E43),"m")+1)</f>
        <v>1</v>
      </c>
      <c r="L38" s="1038">
        <f t="shared" si="5"/>
        <v>12</v>
      </c>
      <c r="M38" s="1040">
        <f t="shared" si="18"/>
        <v>40147</v>
      </c>
      <c r="N38" s="1041">
        <f t="shared" si="6"/>
        <v>0</v>
      </c>
      <c r="O38" s="1042"/>
      <c r="P38" s="1043">
        <f t="shared" si="16"/>
        <v>0</v>
      </c>
      <c r="Q38" s="1043">
        <f t="shared" si="16"/>
        <v>0</v>
      </c>
      <c r="R38" s="1043">
        <f t="shared" si="16"/>
        <v>0</v>
      </c>
      <c r="S38" s="1043">
        <f t="shared" si="16"/>
        <v>0</v>
      </c>
      <c r="T38" s="1043">
        <f t="shared" si="16"/>
        <v>0</v>
      </c>
      <c r="U38" s="1043">
        <f t="shared" si="16"/>
        <v>0</v>
      </c>
      <c r="V38" s="1043">
        <f t="shared" si="16"/>
        <v>0</v>
      </c>
      <c r="W38" s="1043">
        <f t="shared" si="16"/>
        <v>0</v>
      </c>
      <c r="X38" s="1043">
        <f t="shared" si="16"/>
        <v>0</v>
      </c>
      <c r="Y38" s="1043">
        <f t="shared" si="16"/>
        <v>0</v>
      </c>
      <c r="Z38" s="1043">
        <f t="shared" si="16"/>
        <v>0</v>
      </c>
      <c r="AA38" s="1043">
        <f t="shared" si="16"/>
        <v>0</v>
      </c>
      <c r="AB38" s="1043">
        <f t="shared" si="16"/>
        <v>0</v>
      </c>
      <c r="AC38" s="1043">
        <f t="shared" si="16"/>
        <v>0</v>
      </c>
      <c r="AD38" s="1043">
        <f t="shared" si="16"/>
        <v>0</v>
      </c>
      <c r="AE38" s="1043">
        <f t="shared" si="16"/>
        <v>0</v>
      </c>
      <c r="AF38" s="1043">
        <f t="shared" si="14"/>
        <v>0</v>
      </c>
      <c r="AG38" s="1043">
        <f t="shared" si="14"/>
        <v>0</v>
      </c>
      <c r="AH38" s="1043">
        <f t="shared" si="14"/>
        <v>0</v>
      </c>
      <c r="AI38" s="1043">
        <f t="shared" si="14"/>
        <v>0</v>
      </c>
      <c r="AJ38" s="1043">
        <f t="shared" si="14"/>
        <v>0</v>
      </c>
      <c r="AK38" s="1043">
        <f t="shared" si="14"/>
        <v>0</v>
      </c>
      <c r="AL38" s="1043">
        <f t="shared" si="14"/>
        <v>0</v>
      </c>
      <c r="AM38" s="1043">
        <f t="shared" si="14"/>
        <v>0</v>
      </c>
      <c r="AN38" s="1043">
        <f t="shared" si="14"/>
        <v>0</v>
      </c>
      <c r="AO38" s="1043">
        <f t="shared" si="14"/>
        <v>0</v>
      </c>
      <c r="AP38" s="1043">
        <f t="shared" si="14"/>
        <v>0</v>
      </c>
      <c r="AQ38" s="1043">
        <f t="shared" si="17"/>
        <v>0</v>
      </c>
      <c r="AR38" s="1043">
        <f t="shared" si="17"/>
        <v>0</v>
      </c>
      <c r="AS38" s="1043">
        <f t="shared" si="17"/>
        <v>0</v>
      </c>
      <c r="AT38" s="1043">
        <f t="shared" si="17"/>
        <v>0</v>
      </c>
      <c r="AU38" s="1043">
        <f t="shared" si="17"/>
        <v>0</v>
      </c>
      <c r="AV38" s="1043">
        <f t="shared" si="17"/>
        <v>0</v>
      </c>
      <c r="AW38" s="1043">
        <f t="shared" si="17"/>
        <v>0</v>
      </c>
      <c r="AX38" s="1043">
        <f t="shared" si="17"/>
        <v>0</v>
      </c>
      <c r="AY38" s="1043">
        <f t="shared" si="17"/>
        <v>0</v>
      </c>
      <c r="AZ38" s="1043">
        <f t="shared" si="17"/>
        <v>0</v>
      </c>
      <c r="BA38" s="1043">
        <f t="shared" si="17"/>
        <v>0</v>
      </c>
      <c r="BB38" s="1043">
        <f t="shared" si="17"/>
        <v>0</v>
      </c>
      <c r="BC38" s="1043">
        <f t="shared" si="17"/>
        <v>0</v>
      </c>
      <c r="BD38" s="1043">
        <f t="shared" si="17"/>
        <v>0</v>
      </c>
      <c r="BE38" s="1043">
        <f t="shared" si="17"/>
        <v>0</v>
      </c>
      <c r="BF38" s="1043">
        <f t="shared" si="17"/>
        <v>0</v>
      </c>
      <c r="BG38" s="1043">
        <f t="shared" si="15"/>
        <v>0</v>
      </c>
      <c r="BH38" s="1043">
        <f t="shared" si="15"/>
        <v>0</v>
      </c>
      <c r="BI38" s="1043">
        <f t="shared" si="15"/>
        <v>0</v>
      </c>
      <c r="BJ38" s="1043">
        <f t="shared" si="15"/>
        <v>0</v>
      </c>
      <c r="BK38" s="1043">
        <f t="shared" si="15"/>
        <v>0</v>
      </c>
      <c r="BL38" s="1043">
        <f t="shared" si="15"/>
        <v>0</v>
      </c>
      <c r="BM38" s="1043">
        <f t="shared" si="15"/>
        <v>0</v>
      </c>
      <c r="BN38" s="1043">
        <f t="shared" si="15"/>
        <v>0</v>
      </c>
      <c r="BO38" s="1043">
        <f t="shared" si="15"/>
        <v>0</v>
      </c>
      <c r="BP38" s="1043">
        <f t="shared" si="13"/>
        <v>0</v>
      </c>
      <c r="BQ38" s="1043">
        <f t="shared" si="13"/>
        <v>0</v>
      </c>
      <c r="BR38" s="1043">
        <f t="shared" si="13"/>
        <v>0</v>
      </c>
      <c r="BS38" s="1043">
        <f t="shared" si="13"/>
        <v>0</v>
      </c>
      <c r="BT38" s="1043">
        <f t="shared" si="13"/>
        <v>0</v>
      </c>
      <c r="BU38" s="1043">
        <f t="shared" si="13"/>
        <v>0</v>
      </c>
      <c r="BV38" s="1043">
        <f t="shared" si="13"/>
        <v>0</v>
      </c>
      <c r="BW38" s="1043">
        <f t="shared" si="13"/>
        <v>0</v>
      </c>
    </row>
    <row r="39" spans="2:75">
      <c r="B39" s="1036">
        <v>35</v>
      </c>
      <c r="C39" s="1037" t="s">
        <v>221</v>
      </c>
      <c r="D39" s="345" t="str">
        <f>CapEx!B44</f>
        <v>Item Name (change name here)</v>
      </c>
      <c r="E39" s="345">
        <f>CapEx!C44</f>
        <v>0</v>
      </c>
      <c r="F39" s="345">
        <f>CapEx!G44</f>
        <v>0</v>
      </c>
      <c r="G39" s="1038">
        <f>CapEx!F44</f>
        <v>1</v>
      </c>
      <c r="H39" s="1039">
        <f t="shared" si="4"/>
        <v>12</v>
      </c>
      <c r="I39" s="1038" t="str">
        <f>CapEx!D44</f>
        <v>Jan</v>
      </c>
      <c r="J39" s="1038">
        <f>CapEx!E44</f>
        <v>2013</v>
      </c>
      <c r="K39" s="1038">
        <f>IF(E39=0,1,DATEDIF(cStartDate,DATEVALUE("01-"&amp;CapEx!$D44&amp;"-"&amp;CapEx!$E44),"m")+1)</f>
        <v>1</v>
      </c>
      <c r="L39" s="1038">
        <f t="shared" si="5"/>
        <v>12</v>
      </c>
      <c r="M39" s="1040">
        <f t="shared" si="18"/>
        <v>40147</v>
      </c>
      <c r="N39" s="1041">
        <f t="shared" si="6"/>
        <v>0</v>
      </c>
      <c r="O39" s="1042"/>
      <c r="P39" s="1043">
        <f t="shared" si="16"/>
        <v>0</v>
      </c>
      <c r="Q39" s="1043">
        <f t="shared" si="16"/>
        <v>0</v>
      </c>
      <c r="R39" s="1043">
        <f t="shared" si="16"/>
        <v>0</v>
      </c>
      <c r="S39" s="1043">
        <f t="shared" si="16"/>
        <v>0</v>
      </c>
      <c r="T39" s="1043">
        <f t="shared" si="16"/>
        <v>0</v>
      </c>
      <c r="U39" s="1043">
        <f t="shared" si="16"/>
        <v>0</v>
      </c>
      <c r="V39" s="1043">
        <f t="shared" si="16"/>
        <v>0</v>
      </c>
      <c r="W39" s="1043">
        <f t="shared" si="16"/>
        <v>0</v>
      </c>
      <c r="X39" s="1043">
        <f t="shared" si="16"/>
        <v>0</v>
      </c>
      <c r="Y39" s="1043">
        <f t="shared" si="16"/>
        <v>0</v>
      </c>
      <c r="Z39" s="1043">
        <f t="shared" si="16"/>
        <v>0</v>
      </c>
      <c r="AA39" s="1043">
        <f t="shared" si="16"/>
        <v>0</v>
      </c>
      <c r="AB39" s="1043">
        <f t="shared" si="16"/>
        <v>0</v>
      </c>
      <c r="AC39" s="1043">
        <f t="shared" si="16"/>
        <v>0</v>
      </c>
      <c r="AD39" s="1043">
        <f t="shared" si="16"/>
        <v>0</v>
      </c>
      <c r="AE39" s="1043">
        <f t="shared" si="16"/>
        <v>0</v>
      </c>
      <c r="AF39" s="1043">
        <f t="shared" si="14"/>
        <v>0</v>
      </c>
      <c r="AG39" s="1043">
        <f t="shared" si="14"/>
        <v>0</v>
      </c>
      <c r="AH39" s="1043">
        <f t="shared" si="14"/>
        <v>0</v>
      </c>
      <c r="AI39" s="1043">
        <f t="shared" si="14"/>
        <v>0</v>
      </c>
      <c r="AJ39" s="1043">
        <f t="shared" si="14"/>
        <v>0</v>
      </c>
      <c r="AK39" s="1043">
        <f t="shared" si="14"/>
        <v>0</v>
      </c>
      <c r="AL39" s="1043">
        <f t="shared" si="14"/>
        <v>0</v>
      </c>
      <c r="AM39" s="1043">
        <f t="shared" si="14"/>
        <v>0</v>
      </c>
      <c r="AN39" s="1043">
        <f t="shared" si="14"/>
        <v>0</v>
      </c>
      <c r="AO39" s="1043">
        <f t="shared" si="14"/>
        <v>0</v>
      </c>
      <c r="AP39" s="1043">
        <f t="shared" si="14"/>
        <v>0</v>
      </c>
      <c r="AQ39" s="1043">
        <f t="shared" si="17"/>
        <v>0</v>
      </c>
      <c r="AR39" s="1043">
        <f t="shared" si="17"/>
        <v>0</v>
      </c>
      <c r="AS39" s="1043">
        <f t="shared" si="17"/>
        <v>0</v>
      </c>
      <c r="AT39" s="1043">
        <f t="shared" si="17"/>
        <v>0</v>
      </c>
      <c r="AU39" s="1043">
        <f t="shared" si="17"/>
        <v>0</v>
      </c>
      <c r="AV39" s="1043">
        <f t="shared" si="17"/>
        <v>0</v>
      </c>
      <c r="AW39" s="1043">
        <f t="shared" si="17"/>
        <v>0</v>
      </c>
      <c r="AX39" s="1043">
        <f t="shared" si="17"/>
        <v>0</v>
      </c>
      <c r="AY39" s="1043">
        <f t="shared" si="17"/>
        <v>0</v>
      </c>
      <c r="AZ39" s="1043">
        <f t="shared" si="17"/>
        <v>0</v>
      </c>
      <c r="BA39" s="1043">
        <f t="shared" si="17"/>
        <v>0</v>
      </c>
      <c r="BB39" s="1043">
        <f t="shared" si="17"/>
        <v>0</v>
      </c>
      <c r="BC39" s="1043">
        <f t="shared" si="17"/>
        <v>0</v>
      </c>
      <c r="BD39" s="1043">
        <f t="shared" si="17"/>
        <v>0</v>
      </c>
      <c r="BE39" s="1043">
        <f t="shared" si="17"/>
        <v>0</v>
      </c>
      <c r="BF39" s="1043">
        <f t="shared" si="17"/>
        <v>0</v>
      </c>
      <c r="BG39" s="1043">
        <f t="shared" si="15"/>
        <v>0</v>
      </c>
      <c r="BH39" s="1043">
        <f t="shared" si="15"/>
        <v>0</v>
      </c>
      <c r="BI39" s="1043">
        <f t="shared" si="15"/>
        <v>0</v>
      </c>
      <c r="BJ39" s="1043">
        <f t="shared" si="15"/>
        <v>0</v>
      </c>
      <c r="BK39" s="1043">
        <f t="shared" si="15"/>
        <v>0</v>
      </c>
      <c r="BL39" s="1043">
        <f t="shared" si="15"/>
        <v>0</v>
      </c>
      <c r="BM39" s="1043">
        <f t="shared" si="15"/>
        <v>0</v>
      </c>
      <c r="BN39" s="1043">
        <f t="shared" si="15"/>
        <v>0</v>
      </c>
      <c r="BO39" s="1043">
        <f t="shared" si="15"/>
        <v>0</v>
      </c>
      <c r="BP39" s="1043">
        <f t="shared" si="13"/>
        <v>0</v>
      </c>
      <c r="BQ39" s="1043">
        <f t="shared" si="13"/>
        <v>0</v>
      </c>
      <c r="BR39" s="1043">
        <f t="shared" si="13"/>
        <v>0</v>
      </c>
      <c r="BS39" s="1043">
        <f t="shared" si="13"/>
        <v>0</v>
      </c>
      <c r="BT39" s="1043">
        <f t="shared" si="13"/>
        <v>0</v>
      </c>
      <c r="BU39" s="1043">
        <f t="shared" si="13"/>
        <v>0</v>
      </c>
      <c r="BV39" s="1043">
        <f t="shared" si="13"/>
        <v>0</v>
      </c>
      <c r="BW39" s="1043">
        <f t="shared" si="13"/>
        <v>0</v>
      </c>
    </row>
    <row r="40" spans="2:75">
      <c r="B40" s="1036">
        <v>36</v>
      </c>
      <c r="C40" s="1037" t="s">
        <v>221</v>
      </c>
      <c r="D40" s="345" t="str">
        <f>CapEx!B45</f>
        <v>Item Name (change name here)</v>
      </c>
      <c r="E40" s="345">
        <f>CapEx!C45</f>
        <v>0</v>
      </c>
      <c r="F40" s="345">
        <f>CapEx!G45</f>
        <v>0</v>
      </c>
      <c r="G40" s="1038">
        <f>CapEx!F45</f>
        <v>1</v>
      </c>
      <c r="H40" s="1039">
        <f t="shared" si="4"/>
        <v>12</v>
      </c>
      <c r="I40" s="1038" t="str">
        <f>CapEx!D45</f>
        <v>Jan</v>
      </c>
      <c r="J40" s="1038">
        <f>CapEx!E45</f>
        <v>2013</v>
      </c>
      <c r="K40" s="1038">
        <f>IF(E40=0,1,DATEDIF(cStartDate,DATEVALUE("01-"&amp;CapEx!$D45&amp;"-"&amp;CapEx!$E45),"m")+1)</f>
        <v>1</v>
      </c>
      <c r="L40" s="1038">
        <f t="shared" si="5"/>
        <v>12</v>
      </c>
      <c r="M40" s="1040">
        <f t="shared" si="18"/>
        <v>40147</v>
      </c>
      <c r="N40" s="1041">
        <f t="shared" si="6"/>
        <v>0</v>
      </c>
      <c r="O40" s="1042"/>
      <c r="P40" s="1043">
        <f t="shared" si="16"/>
        <v>0</v>
      </c>
      <c r="Q40" s="1043">
        <f t="shared" si="16"/>
        <v>0</v>
      </c>
      <c r="R40" s="1043">
        <f t="shared" si="16"/>
        <v>0</v>
      </c>
      <c r="S40" s="1043">
        <f t="shared" si="16"/>
        <v>0</v>
      </c>
      <c r="T40" s="1043">
        <f t="shared" si="16"/>
        <v>0</v>
      </c>
      <c r="U40" s="1043">
        <f t="shared" si="16"/>
        <v>0</v>
      </c>
      <c r="V40" s="1043">
        <f t="shared" si="16"/>
        <v>0</v>
      </c>
      <c r="W40" s="1043">
        <f t="shared" si="16"/>
        <v>0</v>
      </c>
      <c r="X40" s="1043">
        <f t="shared" si="16"/>
        <v>0</v>
      </c>
      <c r="Y40" s="1043">
        <f t="shared" si="16"/>
        <v>0</v>
      </c>
      <c r="Z40" s="1043">
        <f t="shared" si="16"/>
        <v>0</v>
      </c>
      <c r="AA40" s="1043">
        <f t="shared" si="16"/>
        <v>0</v>
      </c>
      <c r="AB40" s="1043">
        <f t="shared" si="16"/>
        <v>0</v>
      </c>
      <c r="AC40" s="1043">
        <f t="shared" si="16"/>
        <v>0</v>
      </c>
      <c r="AD40" s="1043">
        <f t="shared" si="16"/>
        <v>0</v>
      </c>
      <c r="AE40" s="1043">
        <f t="shared" si="16"/>
        <v>0</v>
      </c>
      <c r="AF40" s="1043">
        <f t="shared" si="14"/>
        <v>0</v>
      </c>
      <c r="AG40" s="1043">
        <f t="shared" si="14"/>
        <v>0</v>
      </c>
      <c r="AH40" s="1043">
        <f t="shared" si="14"/>
        <v>0</v>
      </c>
      <c r="AI40" s="1043">
        <f t="shared" si="14"/>
        <v>0</v>
      </c>
      <c r="AJ40" s="1043">
        <f t="shared" si="14"/>
        <v>0</v>
      </c>
      <c r="AK40" s="1043">
        <f t="shared" si="14"/>
        <v>0</v>
      </c>
      <c r="AL40" s="1043">
        <f t="shared" si="14"/>
        <v>0</v>
      </c>
      <c r="AM40" s="1043">
        <f t="shared" si="14"/>
        <v>0</v>
      </c>
      <c r="AN40" s="1043">
        <f t="shared" si="14"/>
        <v>0</v>
      </c>
      <c r="AO40" s="1043">
        <f t="shared" si="14"/>
        <v>0</v>
      </c>
      <c r="AP40" s="1043">
        <f t="shared" si="14"/>
        <v>0</v>
      </c>
      <c r="AQ40" s="1043">
        <f t="shared" si="17"/>
        <v>0</v>
      </c>
      <c r="AR40" s="1043">
        <f t="shared" si="17"/>
        <v>0</v>
      </c>
      <c r="AS40" s="1043">
        <f t="shared" si="17"/>
        <v>0</v>
      </c>
      <c r="AT40" s="1043">
        <f t="shared" si="17"/>
        <v>0</v>
      </c>
      <c r="AU40" s="1043">
        <f t="shared" si="17"/>
        <v>0</v>
      </c>
      <c r="AV40" s="1043">
        <f t="shared" si="17"/>
        <v>0</v>
      </c>
      <c r="AW40" s="1043">
        <f t="shared" si="17"/>
        <v>0</v>
      </c>
      <c r="AX40" s="1043">
        <f t="shared" si="17"/>
        <v>0</v>
      </c>
      <c r="AY40" s="1043">
        <f t="shared" si="17"/>
        <v>0</v>
      </c>
      <c r="AZ40" s="1043">
        <f t="shared" si="17"/>
        <v>0</v>
      </c>
      <c r="BA40" s="1043">
        <f t="shared" si="17"/>
        <v>0</v>
      </c>
      <c r="BB40" s="1043">
        <f t="shared" si="17"/>
        <v>0</v>
      </c>
      <c r="BC40" s="1043">
        <f t="shared" si="17"/>
        <v>0</v>
      </c>
      <c r="BD40" s="1043">
        <f t="shared" si="17"/>
        <v>0</v>
      </c>
      <c r="BE40" s="1043">
        <f t="shared" si="17"/>
        <v>0</v>
      </c>
      <c r="BF40" s="1043">
        <f t="shared" si="17"/>
        <v>0</v>
      </c>
      <c r="BG40" s="1043">
        <f t="shared" si="15"/>
        <v>0</v>
      </c>
      <c r="BH40" s="1043">
        <f t="shared" si="15"/>
        <v>0</v>
      </c>
      <c r="BI40" s="1043">
        <f t="shared" si="15"/>
        <v>0</v>
      </c>
      <c r="BJ40" s="1043">
        <f t="shared" si="15"/>
        <v>0</v>
      </c>
      <c r="BK40" s="1043">
        <f t="shared" si="15"/>
        <v>0</v>
      </c>
      <c r="BL40" s="1043">
        <f t="shared" si="15"/>
        <v>0</v>
      </c>
      <c r="BM40" s="1043">
        <f t="shared" si="15"/>
        <v>0</v>
      </c>
      <c r="BN40" s="1043">
        <f t="shared" si="15"/>
        <v>0</v>
      </c>
      <c r="BO40" s="1043">
        <f t="shared" si="15"/>
        <v>0</v>
      </c>
      <c r="BP40" s="1043">
        <f t="shared" si="13"/>
        <v>0</v>
      </c>
      <c r="BQ40" s="1043">
        <f t="shared" si="13"/>
        <v>0</v>
      </c>
      <c r="BR40" s="1043">
        <f t="shared" si="13"/>
        <v>0</v>
      </c>
      <c r="BS40" s="1043">
        <f t="shared" si="13"/>
        <v>0</v>
      </c>
      <c r="BT40" s="1043">
        <f t="shared" si="13"/>
        <v>0</v>
      </c>
      <c r="BU40" s="1043">
        <f t="shared" si="13"/>
        <v>0</v>
      </c>
      <c r="BV40" s="1043">
        <f t="shared" si="13"/>
        <v>0</v>
      </c>
      <c r="BW40" s="1043">
        <f t="shared" si="13"/>
        <v>0</v>
      </c>
    </row>
    <row r="41" spans="2:75">
      <c r="B41" s="1036">
        <v>37</v>
      </c>
      <c r="C41" s="1037" t="s">
        <v>221</v>
      </c>
      <c r="D41" s="345" t="str">
        <f>CapEx!B46</f>
        <v>Item Name (change name here)</v>
      </c>
      <c r="E41" s="345">
        <f>CapEx!C46</f>
        <v>0</v>
      </c>
      <c r="F41" s="345">
        <f>CapEx!G46</f>
        <v>0</v>
      </c>
      <c r="G41" s="1038">
        <f>CapEx!F46</f>
        <v>1</v>
      </c>
      <c r="H41" s="1039">
        <f t="shared" si="4"/>
        <v>12</v>
      </c>
      <c r="I41" s="1038" t="str">
        <f>CapEx!D46</f>
        <v>Jan</v>
      </c>
      <c r="J41" s="1038">
        <f>CapEx!E46</f>
        <v>2013</v>
      </c>
      <c r="K41" s="1038">
        <f>IF(E41=0,1,DATEDIF(cStartDate,DATEVALUE("01-"&amp;CapEx!$D46&amp;"-"&amp;CapEx!$E46),"m")+1)</f>
        <v>1</v>
      </c>
      <c r="L41" s="1038">
        <f t="shared" si="5"/>
        <v>12</v>
      </c>
      <c r="M41" s="1040">
        <f t="shared" si="18"/>
        <v>40147</v>
      </c>
      <c r="N41" s="1041">
        <f t="shared" si="6"/>
        <v>0</v>
      </c>
      <c r="O41" s="1042"/>
      <c r="P41" s="1043">
        <f t="shared" si="16"/>
        <v>0</v>
      </c>
      <c r="Q41" s="1043">
        <f t="shared" si="16"/>
        <v>0</v>
      </c>
      <c r="R41" s="1043">
        <f t="shared" si="16"/>
        <v>0</v>
      </c>
      <c r="S41" s="1043">
        <f t="shared" si="16"/>
        <v>0</v>
      </c>
      <c r="T41" s="1043">
        <f t="shared" si="16"/>
        <v>0</v>
      </c>
      <c r="U41" s="1043">
        <f t="shared" si="16"/>
        <v>0</v>
      </c>
      <c r="V41" s="1043">
        <f t="shared" si="16"/>
        <v>0</v>
      </c>
      <c r="W41" s="1043">
        <f t="shared" si="16"/>
        <v>0</v>
      </c>
      <c r="X41" s="1043">
        <f t="shared" si="16"/>
        <v>0</v>
      </c>
      <c r="Y41" s="1043">
        <f t="shared" si="16"/>
        <v>0</v>
      </c>
      <c r="Z41" s="1043">
        <f t="shared" si="16"/>
        <v>0</v>
      </c>
      <c r="AA41" s="1043">
        <f t="shared" si="16"/>
        <v>0</v>
      </c>
      <c r="AB41" s="1043">
        <f t="shared" si="16"/>
        <v>0</v>
      </c>
      <c r="AC41" s="1043">
        <f t="shared" si="16"/>
        <v>0</v>
      </c>
      <c r="AD41" s="1043">
        <f t="shared" si="16"/>
        <v>0</v>
      </c>
      <c r="AE41" s="1043">
        <f t="shared" ref="AE41:AT54" si="19">IF(AND(AE$4&gt;=$K41,AE$4&lt;=$L41,$G41&gt;1),$N41,0)</f>
        <v>0</v>
      </c>
      <c r="AF41" s="1043">
        <f t="shared" si="19"/>
        <v>0</v>
      </c>
      <c r="AG41" s="1043">
        <f t="shared" si="19"/>
        <v>0</v>
      </c>
      <c r="AH41" s="1043">
        <f t="shared" si="19"/>
        <v>0</v>
      </c>
      <c r="AI41" s="1043">
        <f t="shared" si="19"/>
        <v>0</v>
      </c>
      <c r="AJ41" s="1043">
        <f t="shared" si="19"/>
        <v>0</v>
      </c>
      <c r="AK41" s="1043">
        <f t="shared" si="19"/>
        <v>0</v>
      </c>
      <c r="AL41" s="1043">
        <f t="shared" si="19"/>
        <v>0</v>
      </c>
      <c r="AM41" s="1043">
        <f t="shared" si="19"/>
        <v>0</v>
      </c>
      <c r="AN41" s="1043">
        <f t="shared" si="19"/>
        <v>0</v>
      </c>
      <c r="AO41" s="1043">
        <f t="shared" si="19"/>
        <v>0</v>
      </c>
      <c r="AP41" s="1043">
        <f t="shared" si="19"/>
        <v>0</v>
      </c>
      <c r="AQ41" s="1043">
        <f t="shared" si="19"/>
        <v>0</v>
      </c>
      <c r="AR41" s="1043">
        <f t="shared" si="19"/>
        <v>0</v>
      </c>
      <c r="AS41" s="1043">
        <f t="shared" si="19"/>
        <v>0</v>
      </c>
      <c r="AT41" s="1043">
        <f t="shared" si="19"/>
        <v>0</v>
      </c>
      <c r="AU41" s="1043">
        <f t="shared" si="17"/>
        <v>0</v>
      </c>
      <c r="AV41" s="1043">
        <f t="shared" si="17"/>
        <v>0</v>
      </c>
      <c r="AW41" s="1043">
        <f t="shared" si="17"/>
        <v>0</v>
      </c>
      <c r="AX41" s="1043">
        <f t="shared" si="17"/>
        <v>0</v>
      </c>
      <c r="AY41" s="1043">
        <f t="shared" si="17"/>
        <v>0</v>
      </c>
      <c r="AZ41" s="1043">
        <f t="shared" si="17"/>
        <v>0</v>
      </c>
      <c r="BA41" s="1043">
        <f t="shared" si="17"/>
        <v>0</v>
      </c>
      <c r="BB41" s="1043">
        <f t="shared" si="17"/>
        <v>0</v>
      </c>
      <c r="BC41" s="1043">
        <f t="shared" si="17"/>
        <v>0</v>
      </c>
      <c r="BD41" s="1043">
        <f t="shared" si="17"/>
        <v>0</v>
      </c>
      <c r="BE41" s="1043">
        <f t="shared" si="17"/>
        <v>0</v>
      </c>
      <c r="BF41" s="1043">
        <f t="shared" si="17"/>
        <v>0</v>
      </c>
      <c r="BG41" s="1043">
        <f t="shared" si="15"/>
        <v>0</v>
      </c>
      <c r="BH41" s="1043">
        <f t="shared" si="15"/>
        <v>0</v>
      </c>
      <c r="BI41" s="1043">
        <f t="shared" si="15"/>
        <v>0</v>
      </c>
      <c r="BJ41" s="1043">
        <f t="shared" si="15"/>
        <v>0</v>
      </c>
      <c r="BK41" s="1043">
        <f t="shared" si="15"/>
        <v>0</v>
      </c>
      <c r="BL41" s="1043">
        <f t="shared" si="15"/>
        <v>0</v>
      </c>
      <c r="BM41" s="1043">
        <f t="shared" si="15"/>
        <v>0</v>
      </c>
      <c r="BN41" s="1043">
        <f t="shared" si="15"/>
        <v>0</v>
      </c>
      <c r="BO41" s="1043">
        <f t="shared" si="15"/>
        <v>0</v>
      </c>
      <c r="BP41" s="1043">
        <f t="shared" si="13"/>
        <v>0</v>
      </c>
      <c r="BQ41" s="1043">
        <f t="shared" si="13"/>
        <v>0</v>
      </c>
      <c r="BR41" s="1043">
        <f t="shared" si="13"/>
        <v>0</v>
      </c>
      <c r="BS41" s="1043">
        <f t="shared" si="13"/>
        <v>0</v>
      </c>
      <c r="BT41" s="1043">
        <f t="shared" si="13"/>
        <v>0</v>
      </c>
      <c r="BU41" s="1043">
        <f t="shared" si="13"/>
        <v>0</v>
      </c>
      <c r="BV41" s="1043">
        <f t="shared" si="13"/>
        <v>0</v>
      </c>
      <c r="BW41" s="1043">
        <f t="shared" si="13"/>
        <v>0</v>
      </c>
    </row>
    <row r="42" spans="2:75">
      <c r="B42" s="1036">
        <v>38</v>
      </c>
      <c r="C42" s="1037" t="s">
        <v>221</v>
      </c>
      <c r="D42" s="345" t="str">
        <f>CapEx!B47</f>
        <v>Item Name (change name here)</v>
      </c>
      <c r="E42" s="345">
        <f>CapEx!C47</f>
        <v>0</v>
      </c>
      <c r="F42" s="345">
        <f>CapEx!G47</f>
        <v>0</v>
      </c>
      <c r="G42" s="1038">
        <f>CapEx!F47</f>
        <v>1</v>
      </c>
      <c r="H42" s="1039">
        <f t="shared" si="4"/>
        <v>12</v>
      </c>
      <c r="I42" s="1038" t="str">
        <f>CapEx!D47</f>
        <v>Jan</v>
      </c>
      <c r="J42" s="1038">
        <f>CapEx!E47</f>
        <v>2013</v>
      </c>
      <c r="K42" s="1038">
        <f>IF(E42=0,1,DATEDIF(cStartDate,DATEVALUE("01-"&amp;CapEx!$D47&amp;"-"&amp;CapEx!$E47),"m")+1)</f>
        <v>1</v>
      </c>
      <c r="L42" s="1038">
        <f t="shared" si="5"/>
        <v>12</v>
      </c>
      <c r="M42" s="1040">
        <f t="shared" si="18"/>
        <v>40147</v>
      </c>
      <c r="N42" s="1041">
        <f t="shared" si="6"/>
        <v>0</v>
      </c>
      <c r="O42" s="1042"/>
      <c r="P42" s="1043">
        <f t="shared" ref="P42:AE54" si="20">IF(AND(P$4&gt;=$K42,P$4&lt;=$L42,$G42&gt;1),$N42,0)</f>
        <v>0</v>
      </c>
      <c r="Q42" s="1043">
        <f t="shared" si="20"/>
        <v>0</v>
      </c>
      <c r="R42" s="1043">
        <f t="shared" si="20"/>
        <v>0</v>
      </c>
      <c r="S42" s="1043">
        <f t="shared" si="20"/>
        <v>0</v>
      </c>
      <c r="T42" s="1043">
        <f t="shared" si="20"/>
        <v>0</v>
      </c>
      <c r="U42" s="1043">
        <f t="shared" si="20"/>
        <v>0</v>
      </c>
      <c r="V42" s="1043">
        <f t="shared" si="20"/>
        <v>0</v>
      </c>
      <c r="W42" s="1043">
        <f t="shared" si="20"/>
        <v>0</v>
      </c>
      <c r="X42" s="1043">
        <f t="shared" si="20"/>
        <v>0</v>
      </c>
      <c r="Y42" s="1043">
        <f t="shared" si="20"/>
        <v>0</v>
      </c>
      <c r="Z42" s="1043">
        <f t="shared" si="20"/>
        <v>0</v>
      </c>
      <c r="AA42" s="1043">
        <f t="shared" si="20"/>
        <v>0</v>
      </c>
      <c r="AB42" s="1043">
        <f t="shared" si="20"/>
        <v>0</v>
      </c>
      <c r="AC42" s="1043">
        <f t="shared" si="20"/>
        <v>0</v>
      </c>
      <c r="AD42" s="1043">
        <f t="shared" si="20"/>
        <v>0</v>
      </c>
      <c r="AE42" s="1043">
        <f t="shared" si="20"/>
        <v>0</v>
      </c>
      <c r="AF42" s="1043">
        <f t="shared" si="19"/>
        <v>0</v>
      </c>
      <c r="AG42" s="1043">
        <f t="shared" si="19"/>
        <v>0</v>
      </c>
      <c r="AH42" s="1043">
        <f t="shared" si="19"/>
        <v>0</v>
      </c>
      <c r="AI42" s="1043">
        <f t="shared" si="19"/>
        <v>0</v>
      </c>
      <c r="AJ42" s="1043">
        <f t="shared" si="19"/>
        <v>0</v>
      </c>
      <c r="AK42" s="1043">
        <f t="shared" si="19"/>
        <v>0</v>
      </c>
      <c r="AL42" s="1043">
        <f t="shared" si="19"/>
        <v>0</v>
      </c>
      <c r="AM42" s="1043">
        <f t="shared" si="19"/>
        <v>0</v>
      </c>
      <c r="AN42" s="1043">
        <f t="shared" si="19"/>
        <v>0</v>
      </c>
      <c r="AO42" s="1043">
        <f t="shared" si="19"/>
        <v>0</v>
      </c>
      <c r="AP42" s="1043">
        <f t="shared" si="19"/>
        <v>0</v>
      </c>
      <c r="AQ42" s="1043">
        <f t="shared" si="19"/>
        <v>0</v>
      </c>
      <c r="AR42" s="1043">
        <f t="shared" si="19"/>
        <v>0</v>
      </c>
      <c r="AS42" s="1043">
        <f t="shared" si="19"/>
        <v>0</v>
      </c>
      <c r="AT42" s="1043">
        <f t="shared" si="19"/>
        <v>0</v>
      </c>
      <c r="AU42" s="1043">
        <f t="shared" si="17"/>
        <v>0</v>
      </c>
      <c r="AV42" s="1043">
        <f t="shared" si="17"/>
        <v>0</v>
      </c>
      <c r="AW42" s="1043">
        <f t="shared" si="17"/>
        <v>0</v>
      </c>
      <c r="AX42" s="1043">
        <f t="shared" si="17"/>
        <v>0</v>
      </c>
      <c r="AY42" s="1043">
        <f t="shared" si="17"/>
        <v>0</v>
      </c>
      <c r="AZ42" s="1043">
        <f t="shared" si="17"/>
        <v>0</v>
      </c>
      <c r="BA42" s="1043">
        <f t="shared" si="17"/>
        <v>0</v>
      </c>
      <c r="BB42" s="1043">
        <f t="shared" si="17"/>
        <v>0</v>
      </c>
      <c r="BC42" s="1043">
        <f t="shared" si="17"/>
        <v>0</v>
      </c>
      <c r="BD42" s="1043">
        <f t="shared" si="17"/>
        <v>0</v>
      </c>
      <c r="BE42" s="1043">
        <f t="shared" si="17"/>
        <v>0</v>
      </c>
      <c r="BF42" s="1043">
        <f t="shared" si="17"/>
        <v>0</v>
      </c>
      <c r="BG42" s="1043">
        <f t="shared" si="15"/>
        <v>0</v>
      </c>
      <c r="BH42" s="1043">
        <f t="shared" si="15"/>
        <v>0</v>
      </c>
      <c r="BI42" s="1043">
        <f t="shared" si="15"/>
        <v>0</v>
      </c>
      <c r="BJ42" s="1043">
        <f t="shared" si="15"/>
        <v>0</v>
      </c>
      <c r="BK42" s="1043">
        <f t="shared" si="15"/>
        <v>0</v>
      </c>
      <c r="BL42" s="1043">
        <f t="shared" si="15"/>
        <v>0</v>
      </c>
      <c r="BM42" s="1043">
        <f t="shared" si="15"/>
        <v>0</v>
      </c>
      <c r="BN42" s="1043">
        <f t="shared" si="15"/>
        <v>0</v>
      </c>
      <c r="BO42" s="1043">
        <f t="shared" si="15"/>
        <v>0</v>
      </c>
      <c r="BP42" s="1043">
        <f t="shared" si="13"/>
        <v>0</v>
      </c>
      <c r="BQ42" s="1043">
        <f t="shared" si="13"/>
        <v>0</v>
      </c>
      <c r="BR42" s="1043">
        <f t="shared" si="13"/>
        <v>0</v>
      </c>
      <c r="BS42" s="1043">
        <f t="shared" si="13"/>
        <v>0</v>
      </c>
      <c r="BT42" s="1043">
        <f t="shared" si="13"/>
        <v>0</v>
      </c>
      <c r="BU42" s="1043">
        <f t="shared" si="13"/>
        <v>0</v>
      </c>
      <c r="BV42" s="1043">
        <f t="shared" si="13"/>
        <v>0</v>
      </c>
      <c r="BW42" s="1043">
        <f t="shared" si="13"/>
        <v>0</v>
      </c>
    </row>
    <row r="43" spans="2:75">
      <c r="B43" s="1036">
        <v>39</v>
      </c>
      <c r="C43" s="1037" t="s">
        <v>221</v>
      </c>
      <c r="D43" s="345" t="str">
        <f>CapEx!B48</f>
        <v>Item Name (change name here)</v>
      </c>
      <c r="E43" s="345">
        <f>CapEx!C48</f>
        <v>0</v>
      </c>
      <c r="F43" s="345">
        <f>CapEx!G48</f>
        <v>0</v>
      </c>
      <c r="G43" s="1038">
        <f>CapEx!F48</f>
        <v>1</v>
      </c>
      <c r="H43" s="1039">
        <f t="shared" si="4"/>
        <v>12</v>
      </c>
      <c r="I43" s="1038" t="str">
        <f>CapEx!D48</f>
        <v>Jan</v>
      </c>
      <c r="J43" s="1038">
        <f>CapEx!E48</f>
        <v>2013</v>
      </c>
      <c r="K43" s="1038">
        <f>IF(E43=0,1,DATEDIF(cStartDate,DATEVALUE("01-"&amp;CapEx!$D48&amp;"-"&amp;CapEx!$E48),"m")+1)</f>
        <v>1</v>
      </c>
      <c r="L43" s="1038">
        <f t="shared" si="5"/>
        <v>12</v>
      </c>
      <c r="M43" s="1040">
        <f t="shared" si="18"/>
        <v>40147</v>
      </c>
      <c r="N43" s="1041">
        <f t="shared" si="6"/>
        <v>0</v>
      </c>
      <c r="O43" s="1042"/>
      <c r="P43" s="1043">
        <f t="shared" si="20"/>
        <v>0</v>
      </c>
      <c r="Q43" s="1043">
        <f t="shared" si="20"/>
        <v>0</v>
      </c>
      <c r="R43" s="1043">
        <f t="shared" si="20"/>
        <v>0</v>
      </c>
      <c r="S43" s="1043">
        <f t="shared" si="20"/>
        <v>0</v>
      </c>
      <c r="T43" s="1043">
        <f t="shared" si="20"/>
        <v>0</v>
      </c>
      <c r="U43" s="1043">
        <f t="shared" si="20"/>
        <v>0</v>
      </c>
      <c r="V43" s="1043">
        <f t="shared" si="20"/>
        <v>0</v>
      </c>
      <c r="W43" s="1043">
        <f t="shared" si="20"/>
        <v>0</v>
      </c>
      <c r="X43" s="1043">
        <f t="shared" si="20"/>
        <v>0</v>
      </c>
      <c r="Y43" s="1043">
        <f t="shared" si="20"/>
        <v>0</v>
      </c>
      <c r="Z43" s="1043">
        <f t="shared" si="20"/>
        <v>0</v>
      </c>
      <c r="AA43" s="1043">
        <f t="shared" si="20"/>
        <v>0</v>
      </c>
      <c r="AB43" s="1043">
        <f t="shared" si="20"/>
        <v>0</v>
      </c>
      <c r="AC43" s="1043">
        <f t="shared" si="20"/>
        <v>0</v>
      </c>
      <c r="AD43" s="1043">
        <f t="shared" si="20"/>
        <v>0</v>
      </c>
      <c r="AE43" s="1043">
        <f t="shared" si="20"/>
        <v>0</v>
      </c>
      <c r="AF43" s="1043">
        <f t="shared" si="19"/>
        <v>0</v>
      </c>
      <c r="AG43" s="1043">
        <f t="shared" si="19"/>
        <v>0</v>
      </c>
      <c r="AH43" s="1043">
        <f t="shared" si="19"/>
        <v>0</v>
      </c>
      <c r="AI43" s="1043">
        <f t="shared" si="19"/>
        <v>0</v>
      </c>
      <c r="AJ43" s="1043">
        <f t="shared" si="19"/>
        <v>0</v>
      </c>
      <c r="AK43" s="1043">
        <f t="shared" si="19"/>
        <v>0</v>
      </c>
      <c r="AL43" s="1043">
        <f t="shared" si="19"/>
        <v>0</v>
      </c>
      <c r="AM43" s="1043">
        <f t="shared" si="19"/>
        <v>0</v>
      </c>
      <c r="AN43" s="1043">
        <f t="shared" si="19"/>
        <v>0</v>
      </c>
      <c r="AO43" s="1043">
        <f t="shared" si="19"/>
        <v>0</v>
      </c>
      <c r="AP43" s="1043">
        <f t="shared" si="19"/>
        <v>0</v>
      </c>
      <c r="AQ43" s="1043">
        <f t="shared" si="19"/>
        <v>0</v>
      </c>
      <c r="AR43" s="1043">
        <f t="shared" si="19"/>
        <v>0</v>
      </c>
      <c r="AS43" s="1043">
        <f t="shared" si="19"/>
        <v>0</v>
      </c>
      <c r="AT43" s="1043">
        <f t="shared" si="19"/>
        <v>0</v>
      </c>
      <c r="AU43" s="1043">
        <f t="shared" si="17"/>
        <v>0</v>
      </c>
      <c r="AV43" s="1043">
        <f t="shared" si="17"/>
        <v>0</v>
      </c>
      <c r="AW43" s="1043">
        <f t="shared" si="17"/>
        <v>0</v>
      </c>
      <c r="AX43" s="1043">
        <f t="shared" si="17"/>
        <v>0</v>
      </c>
      <c r="AY43" s="1043">
        <f t="shared" si="17"/>
        <v>0</v>
      </c>
      <c r="AZ43" s="1043">
        <f t="shared" si="17"/>
        <v>0</v>
      </c>
      <c r="BA43" s="1043">
        <f t="shared" si="17"/>
        <v>0</v>
      </c>
      <c r="BB43" s="1043">
        <f t="shared" si="17"/>
        <v>0</v>
      </c>
      <c r="BC43" s="1043">
        <f t="shared" si="17"/>
        <v>0</v>
      </c>
      <c r="BD43" s="1043">
        <f t="shared" si="17"/>
        <v>0</v>
      </c>
      <c r="BE43" s="1043">
        <f t="shared" si="17"/>
        <v>0</v>
      </c>
      <c r="BF43" s="1043">
        <f t="shared" si="17"/>
        <v>0</v>
      </c>
      <c r="BG43" s="1043">
        <f t="shared" si="15"/>
        <v>0</v>
      </c>
      <c r="BH43" s="1043">
        <f t="shared" si="15"/>
        <v>0</v>
      </c>
      <c r="BI43" s="1043">
        <f t="shared" si="15"/>
        <v>0</v>
      </c>
      <c r="BJ43" s="1043">
        <f t="shared" si="15"/>
        <v>0</v>
      </c>
      <c r="BK43" s="1043">
        <f t="shared" si="15"/>
        <v>0</v>
      </c>
      <c r="BL43" s="1043">
        <f t="shared" si="15"/>
        <v>0</v>
      </c>
      <c r="BM43" s="1043">
        <f t="shared" si="15"/>
        <v>0</v>
      </c>
      <c r="BN43" s="1043">
        <f t="shared" si="15"/>
        <v>0</v>
      </c>
      <c r="BO43" s="1043">
        <f t="shared" si="15"/>
        <v>0</v>
      </c>
      <c r="BP43" s="1043">
        <f t="shared" si="13"/>
        <v>0</v>
      </c>
      <c r="BQ43" s="1043">
        <f t="shared" si="13"/>
        <v>0</v>
      </c>
      <c r="BR43" s="1043">
        <f t="shared" si="13"/>
        <v>0</v>
      </c>
      <c r="BS43" s="1043">
        <f t="shared" si="13"/>
        <v>0</v>
      </c>
      <c r="BT43" s="1043">
        <f t="shared" si="13"/>
        <v>0</v>
      </c>
      <c r="BU43" s="1043">
        <f t="shared" si="13"/>
        <v>0</v>
      </c>
      <c r="BV43" s="1043">
        <f t="shared" si="13"/>
        <v>0</v>
      </c>
      <c r="BW43" s="1043">
        <f t="shared" si="13"/>
        <v>0</v>
      </c>
    </row>
    <row r="44" spans="2:75">
      <c r="B44" s="1036">
        <v>40</v>
      </c>
      <c r="C44" s="1037" t="s">
        <v>221</v>
      </c>
      <c r="D44" s="345" t="str">
        <f>CapEx!B49</f>
        <v>Item Name (change name here)</v>
      </c>
      <c r="E44" s="345">
        <f>CapEx!C49</f>
        <v>0</v>
      </c>
      <c r="F44" s="345">
        <f>CapEx!G49</f>
        <v>0</v>
      </c>
      <c r="G44" s="1038">
        <f>CapEx!F49</f>
        <v>1</v>
      </c>
      <c r="H44" s="1039">
        <f t="shared" si="4"/>
        <v>12</v>
      </c>
      <c r="I44" s="1038" t="str">
        <f>CapEx!D49</f>
        <v>Jan</v>
      </c>
      <c r="J44" s="1038">
        <f>CapEx!E49</f>
        <v>2013</v>
      </c>
      <c r="K44" s="1038">
        <f>IF(E44=0,1,DATEDIF(cStartDate,DATEVALUE("01-"&amp;CapEx!$D49&amp;"-"&amp;CapEx!$E49),"m")+1)</f>
        <v>1</v>
      </c>
      <c r="L44" s="1038">
        <f t="shared" si="5"/>
        <v>12</v>
      </c>
      <c r="M44" s="1040">
        <f t="shared" si="18"/>
        <v>40147</v>
      </c>
      <c r="N44" s="1041">
        <f t="shared" si="6"/>
        <v>0</v>
      </c>
      <c r="O44" s="1042"/>
      <c r="P44" s="1043">
        <f t="shared" si="20"/>
        <v>0</v>
      </c>
      <c r="Q44" s="1043">
        <f t="shared" si="20"/>
        <v>0</v>
      </c>
      <c r="R44" s="1043">
        <f t="shared" si="20"/>
        <v>0</v>
      </c>
      <c r="S44" s="1043">
        <f t="shared" si="20"/>
        <v>0</v>
      </c>
      <c r="T44" s="1043">
        <f t="shared" si="20"/>
        <v>0</v>
      </c>
      <c r="U44" s="1043">
        <f t="shared" si="20"/>
        <v>0</v>
      </c>
      <c r="V44" s="1043">
        <f t="shared" si="20"/>
        <v>0</v>
      </c>
      <c r="W44" s="1043">
        <f t="shared" si="20"/>
        <v>0</v>
      </c>
      <c r="X44" s="1043">
        <f t="shared" si="20"/>
        <v>0</v>
      </c>
      <c r="Y44" s="1043">
        <f t="shared" si="20"/>
        <v>0</v>
      </c>
      <c r="Z44" s="1043">
        <f t="shared" si="20"/>
        <v>0</v>
      </c>
      <c r="AA44" s="1043">
        <f t="shared" si="20"/>
        <v>0</v>
      </c>
      <c r="AB44" s="1043">
        <f t="shared" si="20"/>
        <v>0</v>
      </c>
      <c r="AC44" s="1043">
        <f t="shared" si="20"/>
        <v>0</v>
      </c>
      <c r="AD44" s="1043">
        <f t="shared" si="20"/>
        <v>0</v>
      </c>
      <c r="AE44" s="1043">
        <f t="shared" si="20"/>
        <v>0</v>
      </c>
      <c r="AF44" s="1043">
        <f t="shared" si="19"/>
        <v>0</v>
      </c>
      <c r="AG44" s="1043">
        <f t="shared" si="19"/>
        <v>0</v>
      </c>
      <c r="AH44" s="1043">
        <f t="shared" si="19"/>
        <v>0</v>
      </c>
      <c r="AI44" s="1043">
        <f t="shared" si="19"/>
        <v>0</v>
      </c>
      <c r="AJ44" s="1043">
        <f t="shared" si="19"/>
        <v>0</v>
      </c>
      <c r="AK44" s="1043">
        <f t="shared" si="19"/>
        <v>0</v>
      </c>
      <c r="AL44" s="1043">
        <f t="shared" si="19"/>
        <v>0</v>
      </c>
      <c r="AM44" s="1043">
        <f t="shared" si="19"/>
        <v>0</v>
      </c>
      <c r="AN44" s="1043">
        <f t="shared" si="19"/>
        <v>0</v>
      </c>
      <c r="AO44" s="1043">
        <f t="shared" si="19"/>
        <v>0</v>
      </c>
      <c r="AP44" s="1043">
        <f t="shared" si="19"/>
        <v>0</v>
      </c>
      <c r="AQ44" s="1043">
        <f t="shared" si="19"/>
        <v>0</v>
      </c>
      <c r="AR44" s="1043">
        <f t="shared" si="19"/>
        <v>0</v>
      </c>
      <c r="AS44" s="1043">
        <f t="shared" si="19"/>
        <v>0</v>
      </c>
      <c r="AT44" s="1043">
        <f t="shared" si="19"/>
        <v>0</v>
      </c>
      <c r="AU44" s="1043">
        <f t="shared" si="17"/>
        <v>0</v>
      </c>
      <c r="AV44" s="1043">
        <f t="shared" si="17"/>
        <v>0</v>
      </c>
      <c r="AW44" s="1043">
        <f t="shared" si="17"/>
        <v>0</v>
      </c>
      <c r="AX44" s="1043">
        <f t="shared" si="17"/>
        <v>0</v>
      </c>
      <c r="AY44" s="1043">
        <f t="shared" si="17"/>
        <v>0</v>
      </c>
      <c r="AZ44" s="1043">
        <f t="shared" si="17"/>
        <v>0</v>
      </c>
      <c r="BA44" s="1043">
        <f t="shared" si="17"/>
        <v>0</v>
      </c>
      <c r="BB44" s="1043">
        <f t="shared" si="17"/>
        <v>0</v>
      </c>
      <c r="BC44" s="1043">
        <f t="shared" si="17"/>
        <v>0</v>
      </c>
      <c r="BD44" s="1043">
        <f t="shared" si="17"/>
        <v>0</v>
      </c>
      <c r="BE44" s="1043">
        <f t="shared" si="17"/>
        <v>0</v>
      </c>
      <c r="BF44" s="1043">
        <f t="shared" ref="BF44:BU54" si="21">IF(AND(BF$4&gt;=$K44,BF$4&lt;=$L44,$G44&gt;1),$N44,0)</f>
        <v>0</v>
      </c>
      <c r="BG44" s="1043">
        <f t="shared" si="21"/>
        <v>0</v>
      </c>
      <c r="BH44" s="1043">
        <f t="shared" si="21"/>
        <v>0</v>
      </c>
      <c r="BI44" s="1043">
        <f t="shared" si="21"/>
        <v>0</v>
      </c>
      <c r="BJ44" s="1043">
        <f t="shared" si="21"/>
        <v>0</v>
      </c>
      <c r="BK44" s="1043">
        <f t="shared" si="21"/>
        <v>0</v>
      </c>
      <c r="BL44" s="1043">
        <f t="shared" si="21"/>
        <v>0</v>
      </c>
      <c r="BM44" s="1043">
        <f t="shared" si="21"/>
        <v>0</v>
      </c>
      <c r="BN44" s="1043">
        <f t="shared" si="21"/>
        <v>0</v>
      </c>
      <c r="BO44" s="1043">
        <f t="shared" si="21"/>
        <v>0</v>
      </c>
      <c r="BP44" s="1043">
        <f t="shared" si="21"/>
        <v>0</v>
      </c>
      <c r="BQ44" s="1043">
        <f t="shared" si="21"/>
        <v>0</v>
      </c>
      <c r="BR44" s="1043">
        <f t="shared" si="21"/>
        <v>0</v>
      </c>
      <c r="BS44" s="1043">
        <f t="shared" si="21"/>
        <v>0</v>
      </c>
      <c r="BT44" s="1043">
        <f t="shared" si="21"/>
        <v>0</v>
      </c>
      <c r="BU44" s="1043">
        <f t="shared" si="21"/>
        <v>0</v>
      </c>
      <c r="BV44" s="1043">
        <f t="shared" si="13"/>
        <v>0</v>
      </c>
      <c r="BW44" s="1043">
        <f t="shared" si="13"/>
        <v>0</v>
      </c>
    </row>
    <row r="45" spans="2:75">
      <c r="B45" s="1036">
        <v>41</v>
      </c>
      <c r="C45" s="1037" t="s">
        <v>221</v>
      </c>
      <c r="D45" s="345" t="str">
        <f>CapEx!B50</f>
        <v>Item Name (change name here)</v>
      </c>
      <c r="E45" s="345">
        <f>CapEx!C50</f>
        <v>0</v>
      </c>
      <c r="F45" s="345">
        <f>CapEx!G50</f>
        <v>0</v>
      </c>
      <c r="G45" s="1038">
        <f>CapEx!F50</f>
        <v>1</v>
      </c>
      <c r="H45" s="1039">
        <f t="shared" si="4"/>
        <v>12</v>
      </c>
      <c r="I45" s="1038" t="str">
        <f>CapEx!D50</f>
        <v>Jan</v>
      </c>
      <c r="J45" s="1038">
        <f>CapEx!E50</f>
        <v>2013</v>
      </c>
      <c r="K45" s="1038">
        <f>IF(E45=0,1,DATEDIF(cStartDate,DATEVALUE("01-"&amp;CapEx!$D50&amp;"-"&amp;CapEx!$E50),"m")+1)</f>
        <v>1</v>
      </c>
      <c r="L45" s="1038">
        <f t="shared" si="5"/>
        <v>12</v>
      </c>
      <c r="M45" s="1040">
        <f t="shared" si="18"/>
        <v>40147</v>
      </c>
      <c r="N45" s="1041">
        <f t="shared" si="6"/>
        <v>0</v>
      </c>
      <c r="O45" s="1042"/>
      <c r="P45" s="1043">
        <f t="shared" si="20"/>
        <v>0</v>
      </c>
      <c r="Q45" s="1043">
        <f t="shared" si="20"/>
        <v>0</v>
      </c>
      <c r="R45" s="1043">
        <f t="shared" si="20"/>
        <v>0</v>
      </c>
      <c r="S45" s="1043">
        <f t="shared" si="20"/>
        <v>0</v>
      </c>
      <c r="T45" s="1043">
        <f t="shared" si="20"/>
        <v>0</v>
      </c>
      <c r="U45" s="1043">
        <f t="shared" si="20"/>
        <v>0</v>
      </c>
      <c r="V45" s="1043">
        <f t="shared" si="20"/>
        <v>0</v>
      </c>
      <c r="W45" s="1043">
        <f t="shared" si="20"/>
        <v>0</v>
      </c>
      <c r="X45" s="1043">
        <f t="shared" si="20"/>
        <v>0</v>
      </c>
      <c r="Y45" s="1043">
        <f t="shared" si="20"/>
        <v>0</v>
      </c>
      <c r="Z45" s="1043">
        <f t="shared" si="20"/>
        <v>0</v>
      </c>
      <c r="AA45" s="1043">
        <f t="shared" si="20"/>
        <v>0</v>
      </c>
      <c r="AB45" s="1043">
        <f t="shared" si="20"/>
        <v>0</v>
      </c>
      <c r="AC45" s="1043">
        <f t="shared" si="20"/>
        <v>0</v>
      </c>
      <c r="AD45" s="1043">
        <f t="shared" si="20"/>
        <v>0</v>
      </c>
      <c r="AE45" s="1043">
        <f t="shared" si="20"/>
        <v>0</v>
      </c>
      <c r="AF45" s="1043">
        <f t="shared" si="19"/>
        <v>0</v>
      </c>
      <c r="AG45" s="1043">
        <f t="shared" si="19"/>
        <v>0</v>
      </c>
      <c r="AH45" s="1043">
        <f t="shared" si="19"/>
        <v>0</v>
      </c>
      <c r="AI45" s="1043">
        <f t="shared" si="19"/>
        <v>0</v>
      </c>
      <c r="AJ45" s="1043">
        <f t="shared" si="19"/>
        <v>0</v>
      </c>
      <c r="AK45" s="1043">
        <f t="shared" si="19"/>
        <v>0</v>
      </c>
      <c r="AL45" s="1043">
        <f t="shared" si="19"/>
        <v>0</v>
      </c>
      <c r="AM45" s="1043">
        <f t="shared" si="19"/>
        <v>0</v>
      </c>
      <c r="AN45" s="1043">
        <f t="shared" si="19"/>
        <v>0</v>
      </c>
      <c r="AO45" s="1043">
        <f t="shared" si="19"/>
        <v>0</v>
      </c>
      <c r="AP45" s="1043">
        <f t="shared" si="19"/>
        <v>0</v>
      </c>
      <c r="AQ45" s="1043">
        <f t="shared" si="19"/>
        <v>0</v>
      </c>
      <c r="AR45" s="1043">
        <f t="shared" si="19"/>
        <v>0</v>
      </c>
      <c r="AS45" s="1043">
        <f t="shared" si="19"/>
        <v>0</v>
      </c>
      <c r="AT45" s="1043">
        <f t="shared" si="19"/>
        <v>0</v>
      </c>
      <c r="AU45" s="1043">
        <f t="shared" ref="AU45:BJ54" si="22">IF(AND(AU$4&gt;=$K45,AU$4&lt;=$L45,$G45&gt;1),$N45,0)</f>
        <v>0</v>
      </c>
      <c r="AV45" s="1043">
        <f t="shared" si="22"/>
        <v>0</v>
      </c>
      <c r="AW45" s="1043">
        <f t="shared" si="22"/>
        <v>0</v>
      </c>
      <c r="AX45" s="1043">
        <f t="shared" si="22"/>
        <v>0</v>
      </c>
      <c r="AY45" s="1043">
        <f t="shared" si="22"/>
        <v>0</v>
      </c>
      <c r="AZ45" s="1043">
        <f t="shared" si="22"/>
        <v>0</v>
      </c>
      <c r="BA45" s="1043">
        <f t="shared" si="22"/>
        <v>0</v>
      </c>
      <c r="BB45" s="1043">
        <f t="shared" si="22"/>
        <v>0</v>
      </c>
      <c r="BC45" s="1043">
        <f t="shared" si="22"/>
        <v>0</v>
      </c>
      <c r="BD45" s="1043">
        <f t="shared" si="22"/>
        <v>0</v>
      </c>
      <c r="BE45" s="1043">
        <f t="shared" si="22"/>
        <v>0</v>
      </c>
      <c r="BF45" s="1043">
        <f t="shared" si="22"/>
        <v>0</v>
      </c>
      <c r="BG45" s="1043">
        <f t="shared" si="22"/>
        <v>0</v>
      </c>
      <c r="BH45" s="1043">
        <f t="shared" si="22"/>
        <v>0</v>
      </c>
      <c r="BI45" s="1043">
        <f t="shared" si="22"/>
        <v>0</v>
      </c>
      <c r="BJ45" s="1043">
        <f t="shared" si="22"/>
        <v>0</v>
      </c>
      <c r="BK45" s="1043">
        <f t="shared" si="21"/>
        <v>0</v>
      </c>
      <c r="BL45" s="1043">
        <f t="shared" si="21"/>
        <v>0</v>
      </c>
      <c r="BM45" s="1043">
        <f t="shared" si="21"/>
        <v>0</v>
      </c>
      <c r="BN45" s="1043">
        <f t="shared" si="21"/>
        <v>0</v>
      </c>
      <c r="BO45" s="1043">
        <f t="shared" si="21"/>
        <v>0</v>
      </c>
      <c r="BP45" s="1043">
        <f t="shared" si="21"/>
        <v>0</v>
      </c>
      <c r="BQ45" s="1043">
        <f t="shared" si="21"/>
        <v>0</v>
      </c>
      <c r="BR45" s="1043">
        <f t="shared" si="21"/>
        <v>0</v>
      </c>
      <c r="BS45" s="1043">
        <f t="shared" si="21"/>
        <v>0</v>
      </c>
      <c r="BT45" s="1043">
        <f t="shared" si="21"/>
        <v>0</v>
      </c>
      <c r="BU45" s="1043">
        <f t="shared" si="21"/>
        <v>0</v>
      </c>
      <c r="BV45" s="1043">
        <f t="shared" si="13"/>
        <v>0</v>
      </c>
      <c r="BW45" s="1043">
        <f t="shared" si="13"/>
        <v>0</v>
      </c>
    </row>
    <row r="46" spans="2:75">
      <c r="B46" s="1036">
        <v>42</v>
      </c>
      <c r="C46" s="1037" t="s">
        <v>221</v>
      </c>
      <c r="D46" s="345" t="str">
        <f>CapEx!B51</f>
        <v>Item Name (change name here)</v>
      </c>
      <c r="E46" s="345">
        <f>CapEx!C51</f>
        <v>0</v>
      </c>
      <c r="F46" s="345">
        <f>CapEx!G51</f>
        <v>0</v>
      </c>
      <c r="G46" s="1038">
        <f>CapEx!F51</f>
        <v>1</v>
      </c>
      <c r="H46" s="1039">
        <f t="shared" si="4"/>
        <v>12</v>
      </c>
      <c r="I46" s="1038" t="str">
        <f>CapEx!D51</f>
        <v>Jan</v>
      </c>
      <c r="J46" s="1038">
        <f>CapEx!E51</f>
        <v>2013</v>
      </c>
      <c r="K46" s="1038">
        <f>IF(E46=0,1,DATEDIF(cStartDate,DATEVALUE("01-"&amp;CapEx!$D51&amp;"-"&amp;CapEx!$E51),"m")+1)</f>
        <v>1</v>
      </c>
      <c r="L46" s="1038">
        <f t="shared" si="5"/>
        <v>12</v>
      </c>
      <c r="M46" s="1040">
        <f t="shared" si="18"/>
        <v>40147</v>
      </c>
      <c r="N46" s="1041">
        <f t="shared" si="6"/>
        <v>0</v>
      </c>
      <c r="O46" s="1042"/>
      <c r="P46" s="1043">
        <f t="shared" si="20"/>
        <v>0</v>
      </c>
      <c r="Q46" s="1043">
        <f t="shared" si="20"/>
        <v>0</v>
      </c>
      <c r="R46" s="1043">
        <f t="shared" si="20"/>
        <v>0</v>
      </c>
      <c r="S46" s="1043">
        <f t="shared" si="20"/>
        <v>0</v>
      </c>
      <c r="T46" s="1043">
        <f t="shared" si="20"/>
        <v>0</v>
      </c>
      <c r="U46" s="1043">
        <f t="shared" si="20"/>
        <v>0</v>
      </c>
      <c r="V46" s="1043">
        <f t="shared" si="20"/>
        <v>0</v>
      </c>
      <c r="W46" s="1043">
        <f t="shared" si="20"/>
        <v>0</v>
      </c>
      <c r="X46" s="1043">
        <f t="shared" si="20"/>
        <v>0</v>
      </c>
      <c r="Y46" s="1043">
        <f t="shared" si="20"/>
        <v>0</v>
      </c>
      <c r="Z46" s="1043">
        <f t="shared" si="20"/>
        <v>0</v>
      </c>
      <c r="AA46" s="1043">
        <f t="shared" si="20"/>
        <v>0</v>
      </c>
      <c r="AB46" s="1043">
        <f t="shared" si="20"/>
        <v>0</v>
      </c>
      <c r="AC46" s="1043">
        <f t="shared" si="20"/>
        <v>0</v>
      </c>
      <c r="AD46" s="1043">
        <f t="shared" si="20"/>
        <v>0</v>
      </c>
      <c r="AE46" s="1043">
        <f t="shared" si="20"/>
        <v>0</v>
      </c>
      <c r="AF46" s="1043">
        <f t="shared" si="19"/>
        <v>0</v>
      </c>
      <c r="AG46" s="1043">
        <f t="shared" si="19"/>
        <v>0</v>
      </c>
      <c r="AH46" s="1043">
        <f t="shared" si="19"/>
        <v>0</v>
      </c>
      <c r="AI46" s="1043">
        <f t="shared" si="19"/>
        <v>0</v>
      </c>
      <c r="AJ46" s="1043">
        <f t="shared" si="19"/>
        <v>0</v>
      </c>
      <c r="AK46" s="1043">
        <f t="shared" si="19"/>
        <v>0</v>
      </c>
      <c r="AL46" s="1043">
        <f t="shared" si="19"/>
        <v>0</v>
      </c>
      <c r="AM46" s="1043">
        <f t="shared" si="19"/>
        <v>0</v>
      </c>
      <c r="AN46" s="1043">
        <f t="shared" si="19"/>
        <v>0</v>
      </c>
      <c r="AO46" s="1043">
        <f t="shared" si="19"/>
        <v>0</v>
      </c>
      <c r="AP46" s="1043">
        <f t="shared" si="19"/>
        <v>0</v>
      </c>
      <c r="AQ46" s="1043">
        <f t="shared" si="19"/>
        <v>0</v>
      </c>
      <c r="AR46" s="1043">
        <f t="shared" si="19"/>
        <v>0</v>
      </c>
      <c r="AS46" s="1043">
        <f t="shared" si="19"/>
        <v>0</v>
      </c>
      <c r="AT46" s="1043">
        <f t="shared" si="19"/>
        <v>0</v>
      </c>
      <c r="AU46" s="1043">
        <f t="shared" si="22"/>
        <v>0</v>
      </c>
      <c r="AV46" s="1043">
        <f t="shared" si="22"/>
        <v>0</v>
      </c>
      <c r="AW46" s="1043">
        <f t="shared" si="22"/>
        <v>0</v>
      </c>
      <c r="AX46" s="1043">
        <f t="shared" si="22"/>
        <v>0</v>
      </c>
      <c r="AY46" s="1043">
        <f t="shared" si="22"/>
        <v>0</v>
      </c>
      <c r="AZ46" s="1043">
        <f t="shared" si="22"/>
        <v>0</v>
      </c>
      <c r="BA46" s="1043">
        <f t="shared" si="22"/>
        <v>0</v>
      </c>
      <c r="BB46" s="1043">
        <f t="shared" si="22"/>
        <v>0</v>
      </c>
      <c r="BC46" s="1043">
        <f t="shared" si="22"/>
        <v>0</v>
      </c>
      <c r="BD46" s="1043">
        <f t="shared" si="22"/>
        <v>0</v>
      </c>
      <c r="BE46" s="1043">
        <f t="shared" si="22"/>
        <v>0</v>
      </c>
      <c r="BF46" s="1043">
        <f t="shared" si="22"/>
        <v>0</v>
      </c>
      <c r="BG46" s="1043">
        <f t="shared" si="22"/>
        <v>0</v>
      </c>
      <c r="BH46" s="1043">
        <f t="shared" si="22"/>
        <v>0</v>
      </c>
      <c r="BI46" s="1043">
        <f t="shared" si="22"/>
        <v>0</v>
      </c>
      <c r="BJ46" s="1043">
        <f t="shared" si="22"/>
        <v>0</v>
      </c>
      <c r="BK46" s="1043">
        <f t="shared" si="21"/>
        <v>0</v>
      </c>
      <c r="BL46" s="1043">
        <f t="shared" si="21"/>
        <v>0</v>
      </c>
      <c r="BM46" s="1043">
        <f t="shared" si="21"/>
        <v>0</v>
      </c>
      <c r="BN46" s="1043">
        <f t="shared" si="21"/>
        <v>0</v>
      </c>
      <c r="BO46" s="1043">
        <f t="shared" si="21"/>
        <v>0</v>
      </c>
      <c r="BP46" s="1043">
        <f t="shared" si="21"/>
        <v>0</v>
      </c>
      <c r="BQ46" s="1043">
        <f t="shared" si="21"/>
        <v>0</v>
      </c>
      <c r="BR46" s="1043">
        <f t="shared" si="21"/>
        <v>0</v>
      </c>
      <c r="BS46" s="1043">
        <f t="shared" si="21"/>
        <v>0</v>
      </c>
      <c r="BT46" s="1043">
        <f t="shared" si="21"/>
        <v>0</v>
      </c>
      <c r="BU46" s="1043">
        <f t="shared" si="21"/>
        <v>0</v>
      </c>
      <c r="BV46" s="1043">
        <f t="shared" si="13"/>
        <v>0</v>
      </c>
      <c r="BW46" s="1043">
        <f t="shared" si="13"/>
        <v>0</v>
      </c>
    </row>
    <row r="47" spans="2:75">
      <c r="B47" s="1036">
        <v>43</v>
      </c>
      <c r="C47" s="1037" t="s">
        <v>221</v>
      </c>
      <c r="D47" s="345" t="str">
        <f>CapEx!B52</f>
        <v>Item Name (change name here)</v>
      </c>
      <c r="E47" s="345">
        <f>CapEx!C52</f>
        <v>0</v>
      </c>
      <c r="F47" s="345">
        <f>CapEx!G52</f>
        <v>0</v>
      </c>
      <c r="G47" s="1038">
        <f>CapEx!F52</f>
        <v>1</v>
      </c>
      <c r="H47" s="1039">
        <f t="shared" si="4"/>
        <v>12</v>
      </c>
      <c r="I47" s="1038" t="str">
        <f>CapEx!D52</f>
        <v>Jan</v>
      </c>
      <c r="J47" s="1038">
        <f>CapEx!E52</f>
        <v>2013</v>
      </c>
      <c r="K47" s="1038">
        <f>IF(E47=0,1,DATEDIF(cStartDate,DATEVALUE("01-"&amp;CapEx!$D52&amp;"-"&amp;CapEx!$E52),"m")+1)</f>
        <v>1</v>
      </c>
      <c r="L47" s="1038">
        <f t="shared" si="5"/>
        <v>12</v>
      </c>
      <c r="M47" s="1040">
        <f t="shared" si="18"/>
        <v>40147</v>
      </c>
      <c r="N47" s="1041">
        <f t="shared" si="6"/>
        <v>0</v>
      </c>
      <c r="O47" s="1042"/>
      <c r="P47" s="1043">
        <f t="shared" si="20"/>
        <v>0</v>
      </c>
      <c r="Q47" s="1043">
        <f t="shared" si="20"/>
        <v>0</v>
      </c>
      <c r="R47" s="1043">
        <f t="shared" si="20"/>
        <v>0</v>
      </c>
      <c r="S47" s="1043">
        <f t="shared" si="20"/>
        <v>0</v>
      </c>
      <c r="T47" s="1043">
        <f t="shared" si="20"/>
        <v>0</v>
      </c>
      <c r="U47" s="1043">
        <f t="shared" si="20"/>
        <v>0</v>
      </c>
      <c r="V47" s="1043">
        <f t="shared" si="20"/>
        <v>0</v>
      </c>
      <c r="W47" s="1043">
        <f t="shared" si="20"/>
        <v>0</v>
      </c>
      <c r="X47" s="1043">
        <f t="shared" si="20"/>
        <v>0</v>
      </c>
      <c r="Y47" s="1043">
        <f t="shared" si="20"/>
        <v>0</v>
      </c>
      <c r="Z47" s="1043">
        <f t="shared" si="20"/>
        <v>0</v>
      </c>
      <c r="AA47" s="1043">
        <f t="shared" si="20"/>
        <v>0</v>
      </c>
      <c r="AB47" s="1043">
        <f t="shared" si="20"/>
        <v>0</v>
      </c>
      <c r="AC47" s="1043">
        <f t="shared" si="20"/>
        <v>0</v>
      </c>
      <c r="AD47" s="1043">
        <f t="shared" si="20"/>
        <v>0</v>
      </c>
      <c r="AE47" s="1043">
        <f t="shared" si="20"/>
        <v>0</v>
      </c>
      <c r="AF47" s="1043">
        <f t="shared" si="19"/>
        <v>0</v>
      </c>
      <c r="AG47" s="1043">
        <f t="shared" si="19"/>
        <v>0</v>
      </c>
      <c r="AH47" s="1043">
        <f t="shared" si="19"/>
        <v>0</v>
      </c>
      <c r="AI47" s="1043">
        <f t="shared" si="19"/>
        <v>0</v>
      </c>
      <c r="AJ47" s="1043">
        <f t="shared" si="19"/>
        <v>0</v>
      </c>
      <c r="AK47" s="1043">
        <f t="shared" si="19"/>
        <v>0</v>
      </c>
      <c r="AL47" s="1043">
        <f t="shared" si="19"/>
        <v>0</v>
      </c>
      <c r="AM47" s="1043">
        <f t="shared" si="19"/>
        <v>0</v>
      </c>
      <c r="AN47" s="1043">
        <f t="shared" si="19"/>
        <v>0</v>
      </c>
      <c r="AO47" s="1043">
        <f t="shared" si="19"/>
        <v>0</v>
      </c>
      <c r="AP47" s="1043">
        <f t="shared" si="19"/>
        <v>0</v>
      </c>
      <c r="AQ47" s="1043">
        <f t="shared" si="19"/>
        <v>0</v>
      </c>
      <c r="AR47" s="1043">
        <f t="shared" si="19"/>
        <v>0</v>
      </c>
      <c r="AS47" s="1043">
        <f t="shared" si="19"/>
        <v>0</v>
      </c>
      <c r="AT47" s="1043">
        <f t="shared" si="19"/>
        <v>0</v>
      </c>
      <c r="AU47" s="1043">
        <f t="shared" si="22"/>
        <v>0</v>
      </c>
      <c r="AV47" s="1043">
        <f t="shared" si="22"/>
        <v>0</v>
      </c>
      <c r="AW47" s="1043">
        <f t="shared" si="22"/>
        <v>0</v>
      </c>
      <c r="AX47" s="1043">
        <f t="shared" si="22"/>
        <v>0</v>
      </c>
      <c r="AY47" s="1043">
        <f t="shared" si="22"/>
        <v>0</v>
      </c>
      <c r="AZ47" s="1043">
        <f t="shared" si="22"/>
        <v>0</v>
      </c>
      <c r="BA47" s="1043">
        <f t="shared" si="22"/>
        <v>0</v>
      </c>
      <c r="BB47" s="1043">
        <f t="shared" si="22"/>
        <v>0</v>
      </c>
      <c r="BC47" s="1043">
        <f t="shared" si="22"/>
        <v>0</v>
      </c>
      <c r="BD47" s="1043">
        <f t="shared" si="22"/>
        <v>0</v>
      </c>
      <c r="BE47" s="1043">
        <f t="shared" si="22"/>
        <v>0</v>
      </c>
      <c r="BF47" s="1043">
        <f t="shared" si="22"/>
        <v>0</v>
      </c>
      <c r="BG47" s="1043">
        <f t="shared" si="22"/>
        <v>0</v>
      </c>
      <c r="BH47" s="1043">
        <f t="shared" si="22"/>
        <v>0</v>
      </c>
      <c r="BI47" s="1043">
        <f t="shared" si="22"/>
        <v>0</v>
      </c>
      <c r="BJ47" s="1043">
        <f t="shared" si="22"/>
        <v>0</v>
      </c>
      <c r="BK47" s="1043">
        <f t="shared" si="21"/>
        <v>0</v>
      </c>
      <c r="BL47" s="1043">
        <f t="shared" si="21"/>
        <v>0</v>
      </c>
      <c r="BM47" s="1043">
        <f t="shared" si="21"/>
        <v>0</v>
      </c>
      <c r="BN47" s="1043">
        <f t="shared" si="21"/>
        <v>0</v>
      </c>
      <c r="BO47" s="1043">
        <f t="shared" si="21"/>
        <v>0</v>
      </c>
      <c r="BP47" s="1043">
        <f t="shared" si="21"/>
        <v>0</v>
      </c>
      <c r="BQ47" s="1043">
        <f t="shared" si="21"/>
        <v>0</v>
      </c>
      <c r="BR47" s="1043">
        <f t="shared" si="21"/>
        <v>0</v>
      </c>
      <c r="BS47" s="1043">
        <f t="shared" si="21"/>
        <v>0</v>
      </c>
      <c r="BT47" s="1043">
        <f t="shared" si="21"/>
        <v>0</v>
      </c>
      <c r="BU47" s="1043">
        <f t="shared" si="21"/>
        <v>0</v>
      </c>
      <c r="BV47" s="1043">
        <f t="shared" si="13"/>
        <v>0</v>
      </c>
      <c r="BW47" s="1043">
        <f t="shared" si="13"/>
        <v>0</v>
      </c>
    </row>
    <row r="48" spans="2:75">
      <c r="B48" s="1036">
        <v>44</v>
      </c>
      <c r="C48" s="1037" t="s">
        <v>221</v>
      </c>
      <c r="D48" s="345" t="str">
        <f>CapEx!B53</f>
        <v>Item Name (change name here)</v>
      </c>
      <c r="E48" s="345">
        <f>CapEx!C53</f>
        <v>0</v>
      </c>
      <c r="F48" s="345">
        <f>CapEx!G53</f>
        <v>0</v>
      </c>
      <c r="G48" s="1038">
        <f>CapEx!F53</f>
        <v>1</v>
      </c>
      <c r="H48" s="1039">
        <f t="shared" si="4"/>
        <v>12</v>
      </c>
      <c r="I48" s="1038" t="str">
        <f>CapEx!D53</f>
        <v>Jan</v>
      </c>
      <c r="J48" s="1038">
        <f>CapEx!E53</f>
        <v>2013</v>
      </c>
      <c r="K48" s="1038">
        <f>IF(E48=0,1,DATEDIF(cStartDate,DATEVALUE("01-"&amp;CapEx!$D53&amp;"-"&amp;CapEx!$E53),"m")+1)</f>
        <v>1</v>
      </c>
      <c r="L48" s="1038">
        <f t="shared" si="5"/>
        <v>12</v>
      </c>
      <c r="M48" s="1040">
        <f t="shared" si="18"/>
        <v>40147</v>
      </c>
      <c r="N48" s="1041">
        <f t="shared" si="6"/>
        <v>0</v>
      </c>
      <c r="O48" s="1042"/>
      <c r="P48" s="1043">
        <f t="shared" si="20"/>
        <v>0</v>
      </c>
      <c r="Q48" s="1043">
        <f t="shared" si="20"/>
        <v>0</v>
      </c>
      <c r="R48" s="1043">
        <f t="shared" si="20"/>
        <v>0</v>
      </c>
      <c r="S48" s="1043">
        <f t="shared" si="20"/>
        <v>0</v>
      </c>
      <c r="T48" s="1043">
        <f t="shared" si="20"/>
        <v>0</v>
      </c>
      <c r="U48" s="1043">
        <f t="shared" si="20"/>
        <v>0</v>
      </c>
      <c r="V48" s="1043">
        <f t="shared" si="20"/>
        <v>0</v>
      </c>
      <c r="W48" s="1043">
        <f t="shared" si="20"/>
        <v>0</v>
      </c>
      <c r="X48" s="1043">
        <f t="shared" si="20"/>
        <v>0</v>
      </c>
      <c r="Y48" s="1043">
        <f t="shared" si="20"/>
        <v>0</v>
      </c>
      <c r="Z48" s="1043">
        <f t="shared" si="20"/>
        <v>0</v>
      </c>
      <c r="AA48" s="1043">
        <f t="shared" si="20"/>
        <v>0</v>
      </c>
      <c r="AB48" s="1043">
        <f t="shared" si="20"/>
        <v>0</v>
      </c>
      <c r="AC48" s="1043">
        <f t="shared" si="20"/>
        <v>0</v>
      </c>
      <c r="AD48" s="1043">
        <f t="shared" si="20"/>
        <v>0</v>
      </c>
      <c r="AE48" s="1043">
        <f t="shared" si="20"/>
        <v>0</v>
      </c>
      <c r="AF48" s="1043">
        <f t="shared" si="19"/>
        <v>0</v>
      </c>
      <c r="AG48" s="1043">
        <f t="shared" si="19"/>
        <v>0</v>
      </c>
      <c r="AH48" s="1043">
        <f t="shared" si="19"/>
        <v>0</v>
      </c>
      <c r="AI48" s="1043">
        <f t="shared" si="19"/>
        <v>0</v>
      </c>
      <c r="AJ48" s="1043">
        <f t="shared" si="19"/>
        <v>0</v>
      </c>
      <c r="AK48" s="1043">
        <f t="shared" si="19"/>
        <v>0</v>
      </c>
      <c r="AL48" s="1043">
        <f t="shared" si="19"/>
        <v>0</v>
      </c>
      <c r="AM48" s="1043">
        <f t="shared" si="19"/>
        <v>0</v>
      </c>
      <c r="AN48" s="1043">
        <f t="shared" si="19"/>
        <v>0</v>
      </c>
      <c r="AO48" s="1043">
        <f t="shared" si="19"/>
        <v>0</v>
      </c>
      <c r="AP48" s="1043">
        <f t="shared" si="19"/>
        <v>0</v>
      </c>
      <c r="AQ48" s="1043">
        <f t="shared" si="19"/>
        <v>0</v>
      </c>
      <c r="AR48" s="1043">
        <f t="shared" si="19"/>
        <v>0</v>
      </c>
      <c r="AS48" s="1043">
        <f t="shared" si="19"/>
        <v>0</v>
      </c>
      <c r="AT48" s="1043">
        <f t="shared" si="19"/>
        <v>0</v>
      </c>
      <c r="AU48" s="1043">
        <f t="shared" si="22"/>
        <v>0</v>
      </c>
      <c r="AV48" s="1043">
        <f t="shared" si="22"/>
        <v>0</v>
      </c>
      <c r="AW48" s="1043">
        <f t="shared" si="22"/>
        <v>0</v>
      </c>
      <c r="AX48" s="1043">
        <f t="shared" si="22"/>
        <v>0</v>
      </c>
      <c r="AY48" s="1043">
        <f t="shared" si="22"/>
        <v>0</v>
      </c>
      <c r="AZ48" s="1043">
        <f t="shared" si="22"/>
        <v>0</v>
      </c>
      <c r="BA48" s="1043">
        <f t="shared" si="22"/>
        <v>0</v>
      </c>
      <c r="BB48" s="1043">
        <f t="shared" si="22"/>
        <v>0</v>
      </c>
      <c r="BC48" s="1043">
        <f t="shared" si="22"/>
        <v>0</v>
      </c>
      <c r="BD48" s="1043">
        <f t="shared" si="22"/>
        <v>0</v>
      </c>
      <c r="BE48" s="1043">
        <f t="shared" si="22"/>
        <v>0</v>
      </c>
      <c r="BF48" s="1043">
        <f t="shared" si="22"/>
        <v>0</v>
      </c>
      <c r="BG48" s="1043">
        <f t="shared" si="22"/>
        <v>0</v>
      </c>
      <c r="BH48" s="1043">
        <f t="shared" si="22"/>
        <v>0</v>
      </c>
      <c r="BI48" s="1043">
        <f t="shared" si="22"/>
        <v>0</v>
      </c>
      <c r="BJ48" s="1043">
        <f t="shared" si="22"/>
        <v>0</v>
      </c>
      <c r="BK48" s="1043">
        <f t="shared" si="21"/>
        <v>0</v>
      </c>
      <c r="BL48" s="1043">
        <f t="shared" si="21"/>
        <v>0</v>
      </c>
      <c r="BM48" s="1043">
        <f t="shared" si="21"/>
        <v>0</v>
      </c>
      <c r="BN48" s="1043">
        <f t="shared" si="21"/>
        <v>0</v>
      </c>
      <c r="BO48" s="1043">
        <f t="shared" si="21"/>
        <v>0</v>
      </c>
      <c r="BP48" s="1043">
        <f t="shared" si="21"/>
        <v>0</v>
      </c>
      <c r="BQ48" s="1043">
        <f t="shared" si="21"/>
        <v>0</v>
      </c>
      <c r="BR48" s="1043">
        <f t="shared" si="21"/>
        <v>0</v>
      </c>
      <c r="BS48" s="1043">
        <f t="shared" si="21"/>
        <v>0</v>
      </c>
      <c r="BT48" s="1043">
        <f t="shared" si="21"/>
        <v>0</v>
      </c>
      <c r="BU48" s="1043">
        <f t="shared" si="21"/>
        <v>0</v>
      </c>
      <c r="BV48" s="1043">
        <f t="shared" si="13"/>
        <v>0</v>
      </c>
      <c r="BW48" s="1043">
        <f t="shared" si="13"/>
        <v>0</v>
      </c>
    </row>
    <row r="49" spans="2:76">
      <c r="B49" s="1036">
        <v>45</v>
      </c>
      <c r="C49" s="1037" t="s">
        <v>221</v>
      </c>
      <c r="D49" s="345" t="str">
        <f>CapEx!B54</f>
        <v>Item Name (change name here)</v>
      </c>
      <c r="E49" s="345">
        <f>CapEx!C54</f>
        <v>0</v>
      </c>
      <c r="F49" s="345">
        <f>CapEx!G54</f>
        <v>0</v>
      </c>
      <c r="G49" s="1038">
        <f>CapEx!F54</f>
        <v>1</v>
      </c>
      <c r="H49" s="1039">
        <f t="shared" si="4"/>
        <v>12</v>
      </c>
      <c r="I49" s="1038" t="str">
        <f>CapEx!D54</f>
        <v>Jan</v>
      </c>
      <c r="J49" s="1038">
        <f>CapEx!E54</f>
        <v>2013</v>
      </c>
      <c r="K49" s="1038">
        <f>IF(E49=0,1,DATEDIF(cStartDate,DATEVALUE("01-"&amp;CapEx!$D54&amp;"-"&amp;CapEx!$E54),"m")+1)</f>
        <v>1</v>
      </c>
      <c r="L49" s="1038">
        <f t="shared" si="5"/>
        <v>12</v>
      </c>
      <c r="M49" s="1040">
        <f t="shared" si="18"/>
        <v>40147</v>
      </c>
      <c r="N49" s="1041">
        <f t="shared" si="6"/>
        <v>0</v>
      </c>
      <c r="O49" s="1042"/>
      <c r="P49" s="1043">
        <f t="shared" si="20"/>
        <v>0</v>
      </c>
      <c r="Q49" s="1043">
        <f t="shared" si="20"/>
        <v>0</v>
      </c>
      <c r="R49" s="1043">
        <f t="shared" si="20"/>
        <v>0</v>
      </c>
      <c r="S49" s="1043">
        <f t="shared" si="20"/>
        <v>0</v>
      </c>
      <c r="T49" s="1043">
        <f t="shared" si="20"/>
        <v>0</v>
      </c>
      <c r="U49" s="1043">
        <f t="shared" si="20"/>
        <v>0</v>
      </c>
      <c r="V49" s="1043">
        <f t="shared" si="20"/>
        <v>0</v>
      </c>
      <c r="W49" s="1043">
        <f t="shared" si="20"/>
        <v>0</v>
      </c>
      <c r="X49" s="1043">
        <f t="shared" si="20"/>
        <v>0</v>
      </c>
      <c r="Y49" s="1043">
        <f t="shared" si="20"/>
        <v>0</v>
      </c>
      <c r="Z49" s="1043">
        <f t="shared" si="20"/>
        <v>0</v>
      </c>
      <c r="AA49" s="1043">
        <f t="shared" si="20"/>
        <v>0</v>
      </c>
      <c r="AB49" s="1043">
        <f t="shared" si="20"/>
        <v>0</v>
      </c>
      <c r="AC49" s="1043">
        <f t="shared" si="20"/>
        <v>0</v>
      </c>
      <c r="AD49" s="1043">
        <f t="shared" si="20"/>
        <v>0</v>
      </c>
      <c r="AE49" s="1043">
        <f t="shared" si="20"/>
        <v>0</v>
      </c>
      <c r="AF49" s="1043">
        <f t="shared" si="19"/>
        <v>0</v>
      </c>
      <c r="AG49" s="1043">
        <f t="shared" si="19"/>
        <v>0</v>
      </c>
      <c r="AH49" s="1043">
        <f t="shared" si="19"/>
        <v>0</v>
      </c>
      <c r="AI49" s="1043">
        <f t="shared" si="19"/>
        <v>0</v>
      </c>
      <c r="AJ49" s="1043">
        <f t="shared" si="19"/>
        <v>0</v>
      </c>
      <c r="AK49" s="1043">
        <f t="shared" si="19"/>
        <v>0</v>
      </c>
      <c r="AL49" s="1043">
        <f t="shared" si="19"/>
        <v>0</v>
      </c>
      <c r="AM49" s="1043">
        <f t="shared" si="19"/>
        <v>0</v>
      </c>
      <c r="AN49" s="1043">
        <f t="shared" si="19"/>
        <v>0</v>
      </c>
      <c r="AO49" s="1043">
        <f t="shared" si="19"/>
        <v>0</v>
      </c>
      <c r="AP49" s="1043">
        <f t="shared" si="19"/>
        <v>0</v>
      </c>
      <c r="AQ49" s="1043">
        <f t="shared" si="19"/>
        <v>0</v>
      </c>
      <c r="AR49" s="1043">
        <f t="shared" si="19"/>
        <v>0</v>
      </c>
      <c r="AS49" s="1043">
        <f t="shared" si="19"/>
        <v>0</v>
      </c>
      <c r="AT49" s="1043">
        <f t="shared" si="19"/>
        <v>0</v>
      </c>
      <c r="AU49" s="1043">
        <f t="shared" si="22"/>
        <v>0</v>
      </c>
      <c r="AV49" s="1043">
        <f t="shared" si="22"/>
        <v>0</v>
      </c>
      <c r="AW49" s="1043">
        <f t="shared" si="22"/>
        <v>0</v>
      </c>
      <c r="AX49" s="1043">
        <f t="shared" si="22"/>
        <v>0</v>
      </c>
      <c r="AY49" s="1043">
        <f t="shared" si="22"/>
        <v>0</v>
      </c>
      <c r="AZ49" s="1043">
        <f t="shared" si="22"/>
        <v>0</v>
      </c>
      <c r="BA49" s="1043">
        <f t="shared" si="22"/>
        <v>0</v>
      </c>
      <c r="BB49" s="1043">
        <f t="shared" si="22"/>
        <v>0</v>
      </c>
      <c r="BC49" s="1043">
        <f t="shared" si="22"/>
        <v>0</v>
      </c>
      <c r="BD49" s="1043">
        <f t="shared" si="22"/>
        <v>0</v>
      </c>
      <c r="BE49" s="1043">
        <f t="shared" si="22"/>
        <v>0</v>
      </c>
      <c r="BF49" s="1043">
        <f t="shared" si="22"/>
        <v>0</v>
      </c>
      <c r="BG49" s="1043">
        <f t="shared" si="22"/>
        <v>0</v>
      </c>
      <c r="BH49" s="1043">
        <f t="shared" si="22"/>
        <v>0</v>
      </c>
      <c r="BI49" s="1043">
        <f t="shared" si="22"/>
        <v>0</v>
      </c>
      <c r="BJ49" s="1043">
        <f t="shared" si="22"/>
        <v>0</v>
      </c>
      <c r="BK49" s="1043">
        <f t="shared" si="21"/>
        <v>0</v>
      </c>
      <c r="BL49" s="1043">
        <f t="shared" si="21"/>
        <v>0</v>
      </c>
      <c r="BM49" s="1043">
        <f t="shared" si="21"/>
        <v>0</v>
      </c>
      <c r="BN49" s="1043">
        <f t="shared" si="21"/>
        <v>0</v>
      </c>
      <c r="BO49" s="1043">
        <f t="shared" si="21"/>
        <v>0</v>
      </c>
      <c r="BP49" s="1043">
        <f t="shared" si="21"/>
        <v>0</v>
      </c>
      <c r="BQ49" s="1043">
        <f t="shared" si="21"/>
        <v>0</v>
      </c>
      <c r="BR49" s="1043">
        <f t="shared" si="21"/>
        <v>0</v>
      </c>
      <c r="BS49" s="1043">
        <f t="shared" si="21"/>
        <v>0</v>
      </c>
      <c r="BT49" s="1043">
        <f t="shared" si="21"/>
        <v>0</v>
      </c>
      <c r="BU49" s="1043">
        <f t="shared" si="21"/>
        <v>0</v>
      </c>
      <c r="BV49" s="1043">
        <f t="shared" si="13"/>
        <v>0</v>
      </c>
      <c r="BW49" s="1043">
        <f t="shared" si="13"/>
        <v>0</v>
      </c>
    </row>
    <row r="50" spans="2:76">
      <c r="B50" s="1036">
        <v>46</v>
      </c>
      <c r="C50" s="1037" t="s">
        <v>221</v>
      </c>
      <c r="D50" s="345" t="str">
        <f>CapEx!B57</f>
        <v>Item Name (change name here)</v>
      </c>
      <c r="E50" s="345">
        <f>CapEx!C57</f>
        <v>0</v>
      </c>
      <c r="F50" s="345">
        <f>CapEx!G57</f>
        <v>0</v>
      </c>
      <c r="G50" s="1038">
        <f>CapEx!F57</f>
        <v>1</v>
      </c>
      <c r="H50" s="1039">
        <f t="shared" si="4"/>
        <v>12</v>
      </c>
      <c r="I50" s="1038" t="str">
        <f>CapEx!D57</f>
        <v>Jan</v>
      </c>
      <c r="J50" s="1038">
        <f>CapEx!E57</f>
        <v>2013</v>
      </c>
      <c r="K50" s="1038">
        <f>IF(E50=0,1,DATEDIF(cStartDate,DATEVALUE("01-"&amp;CapEx!$D57&amp;"-"&amp;CapEx!$E57),"m")+1)</f>
        <v>1</v>
      </c>
      <c r="L50" s="1038">
        <f t="shared" si="5"/>
        <v>12</v>
      </c>
      <c r="M50" s="1040">
        <f t="shared" si="18"/>
        <v>40147</v>
      </c>
      <c r="N50" s="1041">
        <f t="shared" si="6"/>
        <v>0</v>
      </c>
      <c r="O50" s="1042"/>
      <c r="P50" s="1043">
        <f t="shared" si="20"/>
        <v>0</v>
      </c>
      <c r="Q50" s="1043">
        <f t="shared" si="20"/>
        <v>0</v>
      </c>
      <c r="R50" s="1043">
        <f t="shared" si="20"/>
        <v>0</v>
      </c>
      <c r="S50" s="1043">
        <f t="shared" si="20"/>
        <v>0</v>
      </c>
      <c r="T50" s="1043">
        <f t="shared" si="20"/>
        <v>0</v>
      </c>
      <c r="U50" s="1043">
        <f t="shared" si="20"/>
        <v>0</v>
      </c>
      <c r="V50" s="1043">
        <f t="shared" si="20"/>
        <v>0</v>
      </c>
      <c r="W50" s="1043">
        <f t="shared" si="20"/>
        <v>0</v>
      </c>
      <c r="X50" s="1043">
        <f t="shared" si="20"/>
        <v>0</v>
      </c>
      <c r="Y50" s="1043">
        <f t="shared" si="20"/>
        <v>0</v>
      </c>
      <c r="Z50" s="1043">
        <f t="shared" si="20"/>
        <v>0</v>
      </c>
      <c r="AA50" s="1043">
        <f t="shared" si="20"/>
        <v>0</v>
      </c>
      <c r="AB50" s="1043">
        <f t="shared" si="20"/>
        <v>0</v>
      </c>
      <c r="AC50" s="1043">
        <f t="shared" si="20"/>
        <v>0</v>
      </c>
      <c r="AD50" s="1043">
        <f t="shared" si="20"/>
        <v>0</v>
      </c>
      <c r="AE50" s="1043">
        <f t="shared" si="20"/>
        <v>0</v>
      </c>
      <c r="AF50" s="1043">
        <f t="shared" si="19"/>
        <v>0</v>
      </c>
      <c r="AG50" s="1043">
        <f t="shared" si="19"/>
        <v>0</v>
      </c>
      <c r="AH50" s="1043">
        <f t="shared" si="19"/>
        <v>0</v>
      </c>
      <c r="AI50" s="1043">
        <f t="shared" si="19"/>
        <v>0</v>
      </c>
      <c r="AJ50" s="1043">
        <f t="shared" si="19"/>
        <v>0</v>
      </c>
      <c r="AK50" s="1043">
        <f t="shared" si="19"/>
        <v>0</v>
      </c>
      <c r="AL50" s="1043">
        <f t="shared" si="19"/>
        <v>0</v>
      </c>
      <c r="AM50" s="1043">
        <f t="shared" si="19"/>
        <v>0</v>
      </c>
      <c r="AN50" s="1043">
        <f t="shared" si="19"/>
        <v>0</v>
      </c>
      <c r="AO50" s="1043">
        <f t="shared" si="19"/>
        <v>0</v>
      </c>
      <c r="AP50" s="1043">
        <f t="shared" si="19"/>
        <v>0</v>
      </c>
      <c r="AQ50" s="1043">
        <f t="shared" si="19"/>
        <v>0</v>
      </c>
      <c r="AR50" s="1043">
        <f t="shared" si="19"/>
        <v>0</v>
      </c>
      <c r="AS50" s="1043">
        <f t="shared" si="19"/>
        <v>0</v>
      </c>
      <c r="AT50" s="1043">
        <f t="shared" si="19"/>
        <v>0</v>
      </c>
      <c r="AU50" s="1043">
        <f t="shared" si="22"/>
        <v>0</v>
      </c>
      <c r="AV50" s="1043">
        <f t="shared" si="22"/>
        <v>0</v>
      </c>
      <c r="AW50" s="1043">
        <f t="shared" si="22"/>
        <v>0</v>
      </c>
      <c r="AX50" s="1043">
        <f t="shared" si="22"/>
        <v>0</v>
      </c>
      <c r="AY50" s="1043">
        <f t="shared" si="22"/>
        <v>0</v>
      </c>
      <c r="AZ50" s="1043">
        <f t="shared" si="22"/>
        <v>0</v>
      </c>
      <c r="BA50" s="1043">
        <f t="shared" si="22"/>
        <v>0</v>
      </c>
      <c r="BB50" s="1043">
        <f t="shared" si="22"/>
        <v>0</v>
      </c>
      <c r="BC50" s="1043">
        <f t="shared" si="22"/>
        <v>0</v>
      </c>
      <c r="BD50" s="1043">
        <f t="shared" si="22"/>
        <v>0</v>
      </c>
      <c r="BE50" s="1043">
        <f t="shared" si="22"/>
        <v>0</v>
      </c>
      <c r="BF50" s="1043">
        <f t="shared" si="22"/>
        <v>0</v>
      </c>
      <c r="BG50" s="1043">
        <f t="shared" si="22"/>
        <v>0</v>
      </c>
      <c r="BH50" s="1043">
        <f t="shared" si="22"/>
        <v>0</v>
      </c>
      <c r="BI50" s="1043">
        <f t="shared" si="22"/>
        <v>0</v>
      </c>
      <c r="BJ50" s="1043">
        <f t="shared" si="22"/>
        <v>0</v>
      </c>
      <c r="BK50" s="1043">
        <f t="shared" si="21"/>
        <v>0</v>
      </c>
      <c r="BL50" s="1043">
        <f t="shared" si="21"/>
        <v>0</v>
      </c>
      <c r="BM50" s="1043">
        <f t="shared" si="21"/>
        <v>0</v>
      </c>
      <c r="BN50" s="1043">
        <f t="shared" si="21"/>
        <v>0</v>
      </c>
      <c r="BO50" s="1043">
        <f t="shared" si="21"/>
        <v>0</v>
      </c>
      <c r="BP50" s="1043">
        <f t="shared" si="21"/>
        <v>0</v>
      </c>
      <c r="BQ50" s="1043">
        <f t="shared" si="21"/>
        <v>0</v>
      </c>
      <c r="BR50" s="1043">
        <f t="shared" si="21"/>
        <v>0</v>
      </c>
      <c r="BS50" s="1043">
        <f t="shared" si="21"/>
        <v>0</v>
      </c>
      <c r="BT50" s="1043">
        <f t="shared" si="21"/>
        <v>0</v>
      </c>
      <c r="BU50" s="1043">
        <f t="shared" si="21"/>
        <v>0</v>
      </c>
      <c r="BV50" s="1043">
        <f t="shared" si="13"/>
        <v>0</v>
      </c>
      <c r="BW50" s="1043">
        <f t="shared" si="13"/>
        <v>0</v>
      </c>
    </row>
    <row r="51" spans="2:76">
      <c r="B51" s="1036">
        <v>47</v>
      </c>
      <c r="C51" s="1037" t="s">
        <v>221</v>
      </c>
      <c r="D51" s="345" t="str">
        <f>CapEx!B58</f>
        <v>Item Name (change name here)</v>
      </c>
      <c r="E51" s="345">
        <f>CapEx!C58</f>
        <v>0</v>
      </c>
      <c r="F51" s="345">
        <f>CapEx!G58</f>
        <v>0</v>
      </c>
      <c r="G51" s="1038">
        <f>CapEx!F58</f>
        <v>1</v>
      </c>
      <c r="H51" s="1039">
        <f t="shared" si="4"/>
        <v>12</v>
      </c>
      <c r="I51" s="1038" t="str">
        <f>CapEx!D58</f>
        <v>Jan</v>
      </c>
      <c r="J51" s="1038">
        <f>CapEx!E58</f>
        <v>2013</v>
      </c>
      <c r="K51" s="1038">
        <f>IF(E51=0,1,DATEDIF(cStartDate,DATEVALUE("01-"&amp;CapEx!$D58&amp;"-"&amp;CapEx!$E58),"m")+1)</f>
        <v>1</v>
      </c>
      <c r="L51" s="1038">
        <f t="shared" si="5"/>
        <v>12</v>
      </c>
      <c r="M51" s="1040">
        <f t="shared" si="18"/>
        <v>40147</v>
      </c>
      <c r="N51" s="1041">
        <f t="shared" si="6"/>
        <v>0</v>
      </c>
      <c r="O51" s="1042"/>
      <c r="P51" s="1043">
        <f t="shared" si="20"/>
        <v>0</v>
      </c>
      <c r="Q51" s="1043">
        <f t="shared" si="20"/>
        <v>0</v>
      </c>
      <c r="R51" s="1043">
        <f t="shared" si="20"/>
        <v>0</v>
      </c>
      <c r="S51" s="1043">
        <f t="shared" si="20"/>
        <v>0</v>
      </c>
      <c r="T51" s="1043">
        <f t="shared" si="20"/>
        <v>0</v>
      </c>
      <c r="U51" s="1043">
        <f t="shared" si="20"/>
        <v>0</v>
      </c>
      <c r="V51" s="1043">
        <f t="shared" si="20"/>
        <v>0</v>
      </c>
      <c r="W51" s="1043">
        <f t="shared" si="20"/>
        <v>0</v>
      </c>
      <c r="X51" s="1043">
        <f t="shared" si="20"/>
        <v>0</v>
      </c>
      <c r="Y51" s="1043">
        <f t="shared" si="20"/>
        <v>0</v>
      </c>
      <c r="Z51" s="1043">
        <f t="shared" si="20"/>
        <v>0</v>
      </c>
      <c r="AA51" s="1043">
        <f t="shared" si="20"/>
        <v>0</v>
      </c>
      <c r="AB51" s="1043">
        <f t="shared" si="20"/>
        <v>0</v>
      </c>
      <c r="AC51" s="1043">
        <f t="shared" si="20"/>
        <v>0</v>
      </c>
      <c r="AD51" s="1043">
        <f t="shared" si="20"/>
        <v>0</v>
      </c>
      <c r="AE51" s="1043">
        <f t="shared" si="20"/>
        <v>0</v>
      </c>
      <c r="AF51" s="1043">
        <f t="shared" si="19"/>
        <v>0</v>
      </c>
      <c r="AG51" s="1043">
        <f t="shared" si="19"/>
        <v>0</v>
      </c>
      <c r="AH51" s="1043">
        <f t="shared" si="19"/>
        <v>0</v>
      </c>
      <c r="AI51" s="1043">
        <f t="shared" si="19"/>
        <v>0</v>
      </c>
      <c r="AJ51" s="1043">
        <f t="shared" si="19"/>
        <v>0</v>
      </c>
      <c r="AK51" s="1043">
        <f t="shared" si="19"/>
        <v>0</v>
      </c>
      <c r="AL51" s="1043">
        <f t="shared" si="19"/>
        <v>0</v>
      </c>
      <c r="AM51" s="1043">
        <f t="shared" si="19"/>
        <v>0</v>
      </c>
      <c r="AN51" s="1043">
        <f t="shared" si="19"/>
        <v>0</v>
      </c>
      <c r="AO51" s="1043">
        <f t="shared" si="19"/>
        <v>0</v>
      </c>
      <c r="AP51" s="1043">
        <f t="shared" si="19"/>
        <v>0</v>
      </c>
      <c r="AQ51" s="1043">
        <f t="shared" si="19"/>
        <v>0</v>
      </c>
      <c r="AR51" s="1043">
        <f t="shared" si="19"/>
        <v>0</v>
      </c>
      <c r="AS51" s="1043">
        <f t="shared" si="19"/>
        <v>0</v>
      </c>
      <c r="AT51" s="1043">
        <f t="shared" si="19"/>
        <v>0</v>
      </c>
      <c r="AU51" s="1043">
        <f t="shared" si="22"/>
        <v>0</v>
      </c>
      <c r="AV51" s="1043">
        <f t="shared" si="22"/>
        <v>0</v>
      </c>
      <c r="AW51" s="1043">
        <f t="shared" si="22"/>
        <v>0</v>
      </c>
      <c r="AX51" s="1043">
        <f t="shared" si="22"/>
        <v>0</v>
      </c>
      <c r="AY51" s="1043">
        <f t="shared" si="22"/>
        <v>0</v>
      </c>
      <c r="AZ51" s="1043">
        <f t="shared" si="22"/>
        <v>0</v>
      </c>
      <c r="BA51" s="1043">
        <f t="shared" si="22"/>
        <v>0</v>
      </c>
      <c r="BB51" s="1043">
        <f t="shared" si="22"/>
        <v>0</v>
      </c>
      <c r="BC51" s="1043">
        <f t="shared" si="22"/>
        <v>0</v>
      </c>
      <c r="BD51" s="1043">
        <f t="shared" si="22"/>
        <v>0</v>
      </c>
      <c r="BE51" s="1043">
        <f t="shared" si="22"/>
        <v>0</v>
      </c>
      <c r="BF51" s="1043">
        <f t="shared" si="22"/>
        <v>0</v>
      </c>
      <c r="BG51" s="1043">
        <f t="shared" si="22"/>
        <v>0</v>
      </c>
      <c r="BH51" s="1043">
        <f t="shared" si="22"/>
        <v>0</v>
      </c>
      <c r="BI51" s="1043">
        <f t="shared" si="22"/>
        <v>0</v>
      </c>
      <c r="BJ51" s="1043">
        <f t="shared" si="22"/>
        <v>0</v>
      </c>
      <c r="BK51" s="1043">
        <f t="shared" si="21"/>
        <v>0</v>
      </c>
      <c r="BL51" s="1043">
        <f t="shared" si="21"/>
        <v>0</v>
      </c>
      <c r="BM51" s="1043">
        <f t="shared" si="21"/>
        <v>0</v>
      </c>
      <c r="BN51" s="1043">
        <f t="shared" si="21"/>
        <v>0</v>
      </c>
      <c r="BO51" s="1043">
        <f t="shared" si="21"/>
        <v>0</v>
      </c>
      <c r="BP51" s="1043">
        <f t="shared" si="21"/>
        <v>0</v>
      </c>
      <c r="BQ51" s="1043">
        <f t="shared" si="21"/>
        <v>0</v>
      </c>
      <c r="BR51" s="1043">
        <f t="shared" si="21"/>
        <v>0</v>
      </c>
      <c r="BS51" s="1043">
        <f t="shared" si="21"/>
        <v>0</v>
      </c>
      <c r="BT51" s="1043">
        <f t="shared" si="21"/>
        <v>0</v>
      </c>
      <c r="BU51" s="1043">
        <f t="shared" si="21"/>
        <v>0</v>
      </c>
      <c r="BV51" s="1043">
        <f t="shared" si="13"/>
        <v>0</v>
      </c>
      <c r="BW51" s="1043">
        <f t="shared" si="13"/>
        <v>0</v>
      </c>
    </row>
    <row r="52" spans="2:76">
      <c r="B52" s="1036">
        <v>48</v>
      </c>
      <c r="C52" s="1037" t="s">
        <v>221</v>
      </c>
      <c r="D52" s="345" t="str">
        <f>CapEx!B59</f>
        <v>Item Name (change name here)</v>
      </c>
      <c r="E52" s="345">
        <f>CapEx!C59</f>
        <v>0</v>
      </c>
      <c r="F52" s="345">
        <f>CapEx!G59</f>
        <v>0</v>
      </c>
      <c r="G52" s="1038">
        <f>CapEx!F59</f>
        <v>1</v>
      </c>
      <c r="H52" s="1039">
        <f t="shared" si="4"/>
        <v>12</v>
      </c>
      <c r="I52" s="1038" t="str">
        <f>CapEx!D59</f>
        <v>Jan</v>
      </c>
      <c r="J52" s="1038">
        <f>CapEx!E59</f>
        <v>2013</v>
      </c>
      <c r="K52" s="1038">
        <f>IF(E52=0,1,DATEDIF(cStartDate,DATEVALUE("01-"&amp;CapEx!$D59&amp;"-"&amp;CapEx!$E59),"m")+1)</f>
        <v>1</v>
      </c>
      <c r="L52" s="1038">
        <f t="shared" si="5"/>
        <v>12</v>
      </c>
      <c r="M52" s="1040">
        <f t="shared" si="18"/>
        <v>40147</v>
      </c>
      <c r="N52" s="1041">
        <f t="shared" si="6"/>
        <v>0</v>
      </c>
      <c r="O52" s="1042"/>
      <c r="P52" s="1043">
        <f t="shared" si="20"/>
        <v>0</v>
      </c>
      <c r="Q52" s="1043">
        <f t="shared" si="20"/>
        <v>0</v>
      </c>
      <c r="R52" s="1043">
        <f t="shared" si="20"/>
        <v>0</v>
      </c>
      <c r="S52" s="1043">
        <f t="shared" si="20"/>
        <v>0</v>
      </c>
      <c r="T52" s="1043">
        <f t="shared" si="20"/>
        <v>0</v>
      </c>
      <c r="U52" s="1043">
        <f t="shared" si="20"/>
        <v>0</v>
      </c>
      <c r="V52" s="1043">
        <f t="shared" si="20"/>
        <v>0</v>
      </c>
      <c r="W52" s="1043">
        <f t="shared" si="20"/>
        <v>0</v>
      </c>
      <c r="X52" s="1043">
        <f t="shared" si="20"/>
        <v>0</v>
      </c>
      <c r="Y52" s="1043">
        <f t="shared" si="20"/>
        <v>0</v>
      </c>
      <c r="Z52" s="1043">
        <f t="shared" si="20"/>
        <v>0</v>
      </c>
      <c r="AA52" s="1043">
        <f t="shared" si="20"/>
        <v>0</v>
      </c>
      <c r="AB52" s="1043">
        <f t="shared" si="20"/>
        <v>0</v>
      </c>
      <c r="AC52" s="1043">
        <f t="shared" si="20"/>
        <v>0</v>
      </c>
      <c r="AD52" s="1043">
        <f t="shared" si="20"/>
        <v>0</v>
      </c>
      <c r="AE52" s="1043">
        <f t="shared" si="20"/>
        <v>0</v>
      </c>
      <c r="AF52" s="1043">
        <f t="shared" si="19"/>
        <v>0</v>
      </c>
      <c r="AG52" s="1043">
        <f t="shared" si="19"/>
        <v>0</v>
      </c>
      <c r="AH52" s="1043">
        <f t="shared" si="19"/>
        <v>0</v>
      </c>
      <c r="AI52" s="1043">
        <f t="shared" si="19"/>
        <v>0</v>
      </c>
      <c r="AJ52" s="1043">
        <f t="shared" si="19"/>
        <v>0</v>
      </c>
      <c r="AK52" s="1043">
        <f t="shared" si="19"/>
        <v>0</v>
      </c>
      <c r="AL52" s="1043">
        <f t="shared" si="19"/>
        <v>0</v>
      </c>
      <c r="AM52" s="1043">
        <f t="shared" si="19"/>
        <v>0</v>
      </c>
      <c r="AN52" s="1043">
        <f t="shared" si="19"/>
        <v>0</v>
      </c>
      <c r="AO52" s="1043">
        <f t="shared" si="19"/>
        <v>0</v>
      </c>
      <c r="AP52" s="1043">
        <f t="shared" si="19"/>
        <v>0</v>
      </c>
      <c r="AQ52" s="1043">
        <f t="shared" si="19"/>
        <v>0</v>
      </c>
      <c r="AR52" s="1043">
        <f t="shared" si="19"/>
        <v>0</v>
      </c>
      <c r="AS52" s="1043">
        <f t="shared" si="19"/>
        <v>0</v>
      </c>
      <c r="AT52" s="1043">
        <f t="shared" si="19"/>
        <v>0</v>
      </c>
      <c r="AU52" s="1043">
        <f t="shared" si="22"/>
        <v>0</v>
      </c>
      <c r="AV52" s="1043">
        <f t="shared" si="22"/>
        <v>0</v>
      </c>
      <c r="AW52" s="1043">
        <f t="shared" si="22"/>
        <v>0</v>
      </c>
      <c r="AX52" s="1043">
        <f t="shared" si="22"/>
        <v>0</v>
      </c>
      <c r="AY52" s="1043">
        <f t="shared" si="22"/>
        <v>0</v>
      </c>
      <c r="AZ52" s="1043">
        <f t="shared" si="22"/>
        <v>0</v>
      </c>
      <c r="BA52" s="1043">
        <f t="shared" si="22"/>
        <v>0</v>
      </c>
      <c r="BB52" s="1043">
        <f t="shared" si="22"/>
        <v>0</v>
      </c>
      <c r="BC52" s="1043">
        <f t="shared" si="22"/>
        <v>0</v>
      </c>
      <c r="BD52" s="1043">
        <f t="shared" si="22"/>
        <v>0</v>
      </c>
      <c r="BE52" s="1043">
        <f t="shared" si="22"/>
        <v>0</v>
      </c>
      <c r="BF52" s="1043">
        <f t="shared" si="22"/>
        <v>0</v>
      </c>
      <c r="BG52" s="1043">
        <f t="shared" si="22"/>
        <v>0</v>
      </c>
      <c r="BH52" s="1043">
        <f t="shared" si="22"/>
        <v>0</v>
      </c>
      <c r="BI52" s="1043">
        <f t="shared" si="22"/>
        <v>0</v>
      </c>
      <c r="BJ52" s="1043">
        <f t="shared" si="22"/>
        <v>0</v>
      </c>
      <c r="BK52" s="1043">
        <f t="shared" si="21"/>
        <v>0</v>
      </c>
      <c r="BL52" s="1043">
        <f t="shared" si="21"/>
        <v>0</v>
      </c>
      <c r="BM52" s="1043">
        <f t="shared" si="21"/>
        <v>0</v>
      </c>
      <c r="BN52" s="1043">
        <f t="shared" si="21"/>
        <v>0</v>
      </c>
      <c r="BO52" s="1043">
        <f t="shared" si="21"/>
        <v>0</v>
      </c>
      <c r="BP52" s="1043">
        <f t="shared" si="21"/>
        <v>0</v>
      </c>
      <c r="BQ52" s="1043">
        <f t="shared" si="21"/>
        <v>0</v>
      </c>
      <c r="BR52" s="1043">
        <f t="shared" si="21"/>
        <v>0</v>
      </c>
      <c r="BS52" s="1043">
        <f t="shared" si="21"/>
        <v>0</v>
      </c>
      <c r="BT52" s="1043">
        <f t="shared" si="21"/>
        <v>0</v>
      </c>
      <c r="BU52" s="1043">
        <f t="shared" si="21"/>
        <v>0</v>
      </c>
      <c r="BV52" s="1043">
        <f t="shared" si="13"/>
        <v>0</v>
      </c>
      <c r="BW52" s="1043">
        <f t="shared" si="13"/>
        <v>0</v>
      </c>
    </row>
    <row r="53" spans="2:76">
      <c r="B53" s="1036">
        <v>49</v>
      </c>
      <c r="C53" s="1037" t="s">
        <v>221</v>
      </c>
      <c r="D53" s="345" t="str">
        <f>CapEx!B60</f>
        <v>Item Name (change name here)</v>
      </c>
      <c r="E53" s="345">
        <f>CapEx!C60</f>
        <v>0</v>
      </c>
      <c r="F53" s="345">
        <f>CapEx!G60</f>
        <v>0</v>
      </c>
      <c r="G53" s="1038">
        <f>CapEx!F60</f>
        <v>1</v>
      </c>
      <c r="H53" s="1039">
        <f t="shared" si="4"/>
        <v>12</v>
      </c>
      <c r="I53" s="1038" t="str">
        <f>CapEx!D60</f>
        <v>Jan</v>
      </c>
      <c r="J53" s="1038">
        <f>CapEx!E60</f>
        <v>2013</v>
      </c>
      <c r="K53" s="1038">
        <f>IF(E53=0,1,DATEDIF(cStartDate,DATEVALUE("01-"&amp;CapEx!$D60&amp;"-"&amp;CapEx!$E60),"m")+1)</f>
        <v>1</v>
      </c>
      <c r="L53" s="1038">
        <f t="shared" si="5"/>
        <v>12</v>
      </c>
      <c r="M53" s="1040">
        <f t="shared" si="18"/>
        <v>40147</v>
      </c>
      <c r="N53" s="1041">
        <f t="shared" si="6"/>
        <v>0</v>
      </c>
      <c r="O53" s="1042"/>
      <c r="P53" s="1043">
        <f t="shared" si="20"/>
        <v>0</v>
      </c>
      <c r="Q53" s="1043">
        <f t="shared" si="20"/>
        <v>0</v>
      </c>
      <c r="R53" s="1043">
        <f t="shared" si="20"/>
        <v>0</v>
      </c>
      <c r="S53" s="1043">
        <f t="shared" si="20"/>
        <v>0</v>
      </c>
      <c r="T53" s="1043">
        <f t="shared" si="20"/>
        <v>0</v>
      </c>
      <c r="U53" s="1043">
        <f t="shared" si="20"/>
        <v>0</v>
      </c>
      <c r="V53" s="1043">
        <f t="shared" si="20"/>
        <v>0</v>
      </c>
      <c r="W53" s="1043">
        <f t="shared" si="20"/>
        <v>0</v>
      </c>
      <c r="X53" s="1043">
        <f t="shared" si="20"/>
        <v>0</v>
      </c>
      <c r="Y53" s="1043">
        <f t="shared" si="20"/>
        <v>0</v>
      </c>
      <c r="Z53" s="1043">
        <f t="shared" si="20"/>
        <v>0</v>
      </c>
      <c r="AA53" s="1043">
        <f t="shared" si="20"/>
        <v>0</v>
      </c>
      <c r="AB53" s="1043">
        <f t="shared" si="20"/>
        <v>0</v>
      </c>
      <c r="AC53" s="1043">
        <f t="shared" si="20"/>
        <v>0</v>
      </c>
      <c r="AD53" s="1043">
        <f t="shared" si="20"/>
        <v>0</v>
      </c>
      <c r="AE53" s="1043">
        <f t="shared" si="20"/>
        <v>0</v>
      </c>
      <c r="AF53" s="1043">
        <f t="shared" si="19"/>
        <v>0</v>
      </c>
      <c r="AG53" s="1043">
        <f t="shared" si="19"/>
        <v>0</v>
      </c>
      <c r="AH53" s="1043">
        <f t="shared" si="19"/>
        <v>0</v>
      </c>
      <c r="AI53" s="1043">
        <f t="shared" si="19"/>
        <v>0</v>
      </c>
      <c r="AJ53" s="1043">
        <f t="shared" si="19"/>
        <v>0</v>
      </c>
      <c r="AK53" s="1043">
        <f t="shared" si="19"/>
        <v>0</v>
      </c>
      <c r="AL53" s="1043">
        <f t="shared" si="19"/>
        <v>0</v>
      </c>
      <c r="AM53" s="1043">
        <f t="shared" si="19"/>
        <v>0</v>
      </c>
      <c r="AN53" s="1043">
        <f t="shared" si="19"/>
        <v>0</v>
      </c>
      <c r="AO53" s="1043">
        <f t="shared" si="19"/>
        <v>0</v>
      </c>
      <c r="AP53" s="1043">
        <f t="shared" si="19"/>
        <v>0</v>
      </c>
      <c r="AQ53" s="1043">
        <f t="shared" si="19"/>
        <v>0</v>
      </c>
      <c r="AR53" s="1043">
        <f t="shared" si="19"/>
        <v>0</v>
      </c>
      <c r="AS53" s="1043">
        <f t="shared" si="19"/>
        <v>0</v>
      </c>
      <c r="AT53" s="1043">
        <f t="shared" si="19"/>
        <v>0</v>
      </c>
      <c r="AU53" s="1043">
        <f t="shared" si="22"/>
        <v>0</v>
      </c>
      <c r="AV53" s="1043">
        <f t="shared" si="22"/>
        <v>0</v>
      </c>
      <c r="AW53" s="1043">
        <f t="shared" si="22"/>
        <v>0</v>
      </c>
      <c r="AX53" s="1043">
        <f t="shared" si="22"/>
        <v>0</v>
      </c>
      <c r="AY53" s="1043">
        <f t="shared" si="22"/>
        <v>0</v>
      </c>
      <c r="AZ53" s="1043">
        <f t="shared" si="22"/>
        <v>0</v>
      </c>
      <c r="BA53" s="1043">
        <f t="shared" si="22"/>
        <v>0</v>
      </c>
      <c r="BB53" s="1043">
        <f t="shared" si="22"/>
        <v>0</v>
      </c>
      <c r="BC53" s="1043">
        <f t="shared" si="22"/>
        <v>0</v>
      </c>
      <c r="BD53" s="1043">
        <f t="shared" si="22"/>
        <v>0</v>
      </c>
      <c r="BE53" s="1043">
        <f t="shared" si="22"/>
        <v>0</v>
      </c>
      <c r="BF53" s="1043">
        <f t="shared" si="22"/>
        <v>0</v>
      </c>
      <c r="BG53" s="1043">
        <f t="shared" si="22"/>
        <v>0</v>
      </c>
      <c r="BH53" s="1043">
        <f t="shared" si="22"/>
        <v>0</v>
      </c>
      <c r="BI53" s="1043">
        <f t="shared" si="22"/>
        <v>0</v>
      </c>
      <c r="BJ53" s="1043">
        <f t="shared" si="22"/>
        <v>0</v>
      </c>
      <c r="BK53" s="1043">
        <f t="shared" si="21"/>
        <v>0</v>
      </c>
      <c r="BL53" s="1043">
        <f t="shared" si="21"/>
        <v>0</v>
      </c>
      <c r="BM53" s="1043">
        <f t="shared" si="21"/>
        <v>0</v>
      </c>
      <c r="BN53" s="1043">
        <f t="shared" si="21"/>
        <v>0</v>
      </c>
      <c r="BO53" s="1043">
        <f t="shared" si="21"/>
        <v>0</v>
      </c>
      <c r="BP53" s="1043">
        <f t="shared" si="21"/>
        <v>0</v>
      </c>
      <c r="BQ53" s="1043">
        <f t="shared" si="21"/>
        <v>0</v>
      </c>
      <c r="BR53" s="1043">
        <f t="shared" si="21"/>
        <v>0</v>
      </c>
      <c r="BS53" s="1043">
        <f t="shared" si="21"/>
        <v>0</v>
      </c>
      <c r="BT53" s="1043">
        <f t="shared" si="21"/>
        <v>0</v>
      </c>
      <c r="BU53" s="1043">
        <f t="shared" si="21"/>
        <v>0</v>
      </c>
      <c r="BV53" s="1043">
        <f t="shared" si="13"/>
        <v>0</v>
      </c>
      <c r="BW53" s="1043">
        <f t="shared" si="13"/>
        <v>0</v>
      </c>
    </row>
    <row r="54" spans="2:76">
      <c r="B54" s="1036">
        <v>50</v>
      </c>
      <c r="C54" s="1037" t="s">
        <v>221</v>
      </c>
      <c r="D54" s="345" t="str">
        <f>CapEx!B61</f>
        <v>Item Name (change name here)</v>
      </c>
      <c r="E54" s="345">
        <f>CapEx!C61</f>
        <v>0</v>
      </c>
      <c r="F54" s="345">
        <f>CapEx!G61</f>
        <v>0</v>
      </c>
      <c r="G54" s="1038">
        <f>CapEx!F61</f>
        <v>1</v>
      </c>
      <c r="H54" s="1039">
        <f t="shared" si="4"/>
        <v>12</v>
      </c>
      <c r="I54" s="1038" t="str">
        <f>CapEx!D61</f>
        <v>Jan</v>
      </c>
      <c r="J54" s="1038">
        <f>CapEx!E61</f>
        <v>2013</v>
      </c>
      <c r="K54" s="1038">
        <f>IF(E54=0,1,DATEDIF(cStartDate,DATEVALUE("01-"&amp;CapEx!$D61&amp;"-"&amp;CapEx!$E61),"m")+1)</f>
        <v>1</v>
      </c>
      <c r="L54" s="1038">
        <f t="shared" si="5"/>
        <v>12</v>
      </c>
      <c r="M54" s="1040">
        <f t="shared" si="18"/>
        <v>40147</v>
      </c>
      <c r="N54" s="1041">
        <f t="shared" si="6"/>
        <v>0</v>
      </c>
      <c r="O54" s="1042"/>
      <c r="P54" s="1043">
        <f t="shared" si="20"/>
        <v>0</v>
      </c>
      <c r="Q54" s="1043">
        <f t="shared" si="20"/>
        <v>0</v>
      </c>
      <c r="R54" s="1043">
        <f t="shared" si="20"/>
        <v>0</v>
      </c>
      <c r="S54" s="1043">
        <f t="shared" si="20"/>
        <v>0</v>
      </c>
      <c r="T54" s="1043">
        <f t="shared" si="20"/>
        <v>0</v>
      </c>
      <c r="U54" s="1043">
        <f t="shared" si="20"/>
        <v>0</v>
      </c>
      <c r="V54" s="1043">
        <f t="shared" si="20"/>
        <v>0</v>
      </c>
      <c r="W54" s="1043">
        <f t="shared" si="20"/>
        <v>0</v>
      </c>
      <c r="X54" s="1043">
        <f t="shared" si="20"/>
        <v>0</v>
      </c>
      <c r="Y54" s="1043">
        <f t="shared" si="20"/>
        <v>0</v>
      </c>
      <c r="Z54" s="1043">
        <f t="shared" si="20"/>
        <v>0</v>
      </c>
      <c r="AA54" s="1043">
        <f t="shared" si="20"/>
        <v>0</v>
      </c>
      <c r="AB54" s="1043">
        <f t="shared" si="20"/>
        <v>0</v>
      </c>
      <c r="AC54" s="1043">
        <f t="shared" si="20"/>
        <v>0</v>
      </c>
      <c r="AD54" s="1043">
        <f t="shared" si="20"/>
        <v>0</v>
      </c>
      <c r="AE54" s="1043">
        <f t="shared" si="20"/>
        <v>0</v>
      </c>
      <c r="AF54" s="1043">
        <f t="shared" si="19"/>
        <v>0</v>
      </c>
      <c r="AG54" s="1043">
        <f t="shared" si="19"/>
        <v>0</v>
      </c>
      <c r="AH54" s="1043">
        <f t="shared" si="19"/>
        <v>0</v>
      </c>
      <c r="AI54" s="1043">
        <f t="shared" si="19"/>
        <v>0</v>
      </c>
      <c r="AJ54" s="1043">
        <f t="shared" si="19"/>
        <v>0</v>
      </c>
      <c r="AK54" s="1043">
        <f t="shared" si="19"/>
        <v>0</v>
      </c>
      <c r="AL54" s="1043">
        <f t="shared" si="19"/>
        <v>0</v>
      </c>
      <c r="AM54" s="1043">
        <f t="shared" si="19"/>
        <v>0</v>
      </c>
      <c r="AN54" s="1043">
        <f t="shared" si="19"/>
        <v>0</v>
      </c>
      <c r="AO54" s="1043">
        <f t="shared" si="19"/>
        <v>0</v>
      </c>
      <c r="AP54" s="1043">
        <f t="shared" si="19"/>
        <v>0</v>
      </c>
      <c r="AQ54" s="1043">
        <f t="shared" si="19"/>
        <v>0</v>
      </c>
      <c r="AR54" s="1043">
        <f t="shared" si="19"/>
        <v>0</v>
      </c>
      <c r="AS54" s="1043">
        <f t="shared" si="19"/>
        <v>0</v>
      </c>
      <c r="AT54" s="1043">
        <f t="shared" si="19"/>
        <v>0</v>
      </c>
      <c r="AU54" s="1043">
        <f t="shared" si="22"/>
        <v>0</v>
      </c>
      <c r="AV54" s="1043">
        <f t="shared" si="22"/>
        <v>0</v>
      </c>
      <c r="AW54" s="1043">
        <f t="shared" si="22"/>
        <v>0</v>
      </c>
      <c r="AX54" s="1043">
        <f t="shared" si="22"/>
        <v>0</v>
      </c>
      <c r="AY54" s="1043">
        <f t="shared" si="22"/>
        <v>0</v>
      </c>
      <c r="AZ54" s="1043">
        <f t="shared" si="22"/>
        <v>0</v>
      </c>
      <c r="BA54" s="1043">
        <f t="shared" si="22"/>
        <v>0</v>
      </c>
      <c r="BB54" s="1043">
        <f t="shared" si="22"/>
        <v>0</v>
      </c>
      <c r="BC54" s="1043">
        <f t="shared" si="22"/>
        <v>0</v>
      </c>
      <c r="BD54" s="1043">
        <f t="shared" si="22"/>
        <v>0</v>
      </c>
      <c r="BE54" s="1043">
        <f t="shared" si="22"/>
        <v>0</v>
      </c>
      <c r="BF54" s="1043">
        <f t="shared" si="22"/>
        <v>0</v>
      </c>
      <c r="BG54" s="1043">
        <f t="shared" si="22"/>
        <v>0</v>
      </c>
      <c r="BH54" s="1043">
        <f t="shared" si="22"/>
        <v>0</v>
      </c>
      <c r="BI54" s="1043">
        <f t="shared" si="22"/>
        <v>0</v>
      </c>
      <c r="BJ54" s="1043">
        <f t="shared" si="22"/>
        <v>0</v>
      </c>
      <c r="BK54" s="1043">
        <f t="shared" si="21"/>
        <v>0</v>
      </c>
      <c r="BL54" s="1043">
        <f t="shared" si="21"/>
        <v>0</v>
      </c>
      <c r="BM54" s="1043">
        <f t="shared" si="21"/>
        <v>0</v>
      </c>
      <c r="BN54" s="1043">
        <f t="shared" si="21"/>
        <v>0</v>
      </c>
      <c r="BO54" s="1043">
        <f t="shared" si="21"/>
        <v>0</v>
      </c>
      <c r="BP54" s="1043">
        <f t="shared" si="21"/>
        <v>0</v>
      </c>
      <c r="BQ54" s="1043">
        <f t="shared" si="21"/>
        <v>0</v>
      </c>
      <c r="BR54" s="1043">
        <f t="shared" si="21"/>
        <v>0</v>
      </c>
      <c r="BS54" s="1043">
        <f t="shared" si="21"/>
        <v>0</v>
      </c>
      <c r="BT54" s="1043">
        <f t="shared" si="21"/>
        <v>0</v>
      </c>
      <c r="BU54" s="1043">
        <f t="shared" si="21"/>
        <v>0</v>
      </c>
      <c r="BV54" s="1043">
        <f t="shared" si="13"/>
        <v>0</v>
      </c>
      <c r="BW54" s="1043">
        <f t="shared" si="13"/>
        <v>0</v>
      </c>
    </row>
    <row r="55" spans="2:76">
      <c r="B55" s="1036">
        <v>51</v>
      </c>
      <c r="C55" s="1037" t="s">
        <v>127</v>
      </c>
      <c r="D55" s="345" t="str">
        <f>CapEx!B64</f>
        <v>Item Name (change name here)</v>
      </c>
      <c r="E55" s="345">
        <f>CapEx!C64</f>
        <v>0</v>
      </c>
      <c r="F55" s="345">
        <f>CapEx!G64</f>
        <v>0</v>
      </c>
      <c r="G55" s="1044">
        <v>1</v>
      </c>
      <c r="H55" s="1039">
        <f t="shared" si="4"/>
        <v>12</v>
      </c>
      <c r="I55" s="1038" t="str">
        <f>CapEx!D64</f>
        <v>Jan</v>
      </c>
      <c r="J55" s="1038">
        <f>CapEx!E64</f>
        <v>2013</v>
      </c>
      <c r="K55" s="1038">
        <f>IF(E55=0,1,DATEDIF(cStartDate,DATEVALUE("01-"&amp;CapEx!$D64&amp;"-"&amp;CapEx!$E64),"m")+1)</f>
        <v>1</v>
      </c>
      <c r="L55" s="1038">
        <f t="shared" si="5"/>
        <v>12</v>
      </c>
      <c r="M55" s="1040">
        <f t="shared" si="18"/>
        <v>40147</v>
      </c>
      <c r="N55" s="1040"/>
      <c r="O55" s="1045"/>
      <c r="P55" s="1046"/>
      <c r="Q55" s="1046"/>
      <c r="R55" s="1046"/>
      <c r="S55" s="1046"/>
      <c r="T55" s="1046"/>
      <c r="U55" s="1046"/>
      <c r="V55" s="1046"/>
      <c r="W55" s="1046"/>
      <c r="X55" s="1046"/>
      <c r="Y55" s="1046"/>
      <c r="Z55" s="1046"/>
      <c r="AA55" s="1046"/>
      <c r="AB55" s="1046"/>
      <c r="AC55" s="1046"/>
      <c r="AD55" s="1046"/>
      <c r="AE55" s="1046"/>
      <c r="AF55" s="1046"/>
      <c r="AG55" s="1046"/>
      <c r="AH55" s="1046"/>
      <c r="AI55" s="1046"/>
      <c r="AJ55" s="1046"/>
      <c r="AK55" s="1046"/>
      <c r="AL55" s="1046"/>
      <c r="AM55" s="1046"/>
      <c r="AN55" s="1046"/>
      <c r="AO55" s="1046"/>
      <c r="AP55" s="1046"/>
      <c r="AQ55" s="1046"/>
      <c r="AR55" s="1046"/>
      <c r="AS55" s="1046"/>
      <c r="AT55" s="1046"/>
      <c r="AU55" s="1046"/>
      <c r="AV55" s="1046"/>
      <c r="AW55" s="1046"/>
      <c r="AX55" s="1046"/>
      <c r="AY55" s="1046"/>
      <c r="AZ55" s="1046"/>
      <c r="BA55" s="1046"/>
      <c r="BB55" s="1046"/>
      <c r="BC55" s="1046"/>
      <c r="BD55" s="1046"/>
      <c r="BE55" s="1046"/>
      <c r="BF55" s="1046"/>
      <c r="BG55" s="1046"/>
      <c r="BH55" s="1046"/>
      <c r="BI55" s="1046"/>
      <c r="BJ55" s="1046"/>
      <c r="BK55" s="1046"/>
      <c r="BL55" s="1046"/>
      <c r="BM55" s="1046"/>
      <c r="BN55" s="1046"/>
      <c r="BO55" s="1046"/>
      <c r="BP55" s="1046"/>
      <c r="BQ55" s="1046"/>
      <c r="BR55" s="1046"/>
      <c r="BS55" s="1046"/>
      <c r="BT55" s="1046"/>
      <c r="BU55" s="1046"/>
      <c r="BV55" s="1046"/>
      <c r="BW55" s="1046"/>
    </row>
    <row r="56" spans="2:76">
      <c r="B56" s="1036">
        <v>52</v>
      </c>
      <c r="C56" s="1037" t="s">
        <v>127</v>
      </c>
      <c r="D56" s="345" t="str">
        <f>CapEx!B65</f>
        <v>Item Name (change name here)</v>
      </c>
      <c r="E56" s="345">
        <f>CapEx!C65</f>
        <v>0</v>
      </c>
      <c r="F56" s="345">
        <f>CapEx!G65</f>
        <v>0</v>
      </c>
      <c r="G56" s="1044">
        <v>1</v>
      </c>
      <c r="H56" s="1039">
        <f t="shared" si="4"/>
        <v>12</v>
      </c>
      <c r="I56" s="1038" t="str">
        <f>CapEx!D65</f>
        <v>Jan</v>
      </c>
      <c r="J56" s="1038">
        <f>CapEx!E65</f>
        <v>2013</v>
      </c>
      <c r="K56" s="1038">
        <f>IF(E56=0,1,DATEDIF(cStartDate,DATEVALUE("01-"&amp;CapEx!$D65&amp;"-"&amp;CapEx!$E65),"m")+1)</f>
        <v>1</v>
      </c>
      <c r="L56" s="1038">
        <f t="shared" si="5"/>
        <v>12</v>
      </c>
      <c r="M56" s="1040">
        <f t="shared" si="18"/>
        <v>40147</v>
      </c>
      <c r="N56" s="1040"/>
      <c r="O56" s="1045"/>
      <c r="P56" s="1046"/>
      <c r="Q56" s="1046"/>
      <c r="R56" s="1046"/>
      <c r="S56" s="1046"/>
      <c r="T56" s="1046"/>
      <c r="U56" s="1046"/>
      <c r="V56" s="1046"/>
      <c r="W56" s="1046"/>
      <c r="X56" s="1046"/>
      <c r="Y56" s="1046"/>
      <c r="Z56" s="1046"/>
      <c r="AA56" s="1046"/>
      <c r="AB56" s="1046"/>
      <c r="AC56" s="1046"/>
      <c r="AD56" s="1046"/>
      <c r="AE56" s="1046"/>
      <c r="AF56" s="1046"/>
      <c r="AG56" s="1046"/>
      <c r="AH56" s="1046"/>
      <c r="AI56" s="1046"/>
      <c r="AJ56" s="1046"/>
      <c r="AK56" s="1046"/>
      <c r="AL56" s="1046"/>
      <c r="AM56" s="1046"/>
      <c r="AN56" s="1046"/>
      <c r="AO56" s="1046"/>
      <c r="AP56" s="1046"/>
      <c r="AQ56" s="1046"/>
      <c r="AR56" s="1046"/>
      <c r="AS56" s="1046"/>
      <c r="AT56" s="1046"/>
      <c r="AU56" s="1046"/>
      <c r="AV56" s="1046"/>
      <c r="AW56" s="1046"/>
      <c r="AX56" s="1046"/>
      <c r="AY56" s="1046"/>
      <c r="AZ56" s="1046"/>
      <c r="BA56" s="1046"/>
      <c r="BB56" s="1046"/>
      <c r="BC56" s="1046"/>
      <c r="BD56" s="1046"/>
      <c r="BE56" s="1046"/>
      <c r="BF56" s="1046"/>
      <c r="BG56" s="1046"/>
      <c r="BH56" s="1046"/>
      <c r="BI56" s="1046"/>
      <c r="BJ56" s="1046"/>
      <c r="BK56" s="1046"/>
      <c r="BL56" s="1046"/>
      <c r="BM56" s="1046"/>
      <c r="BN56" s="1046"/>
      <c r="BO56" s="1046"/>
      <c r="BP56" s="1046"/>
      <c r="BQ56" s="1046"/>
      <c r="BR56" s="1046"/>
      <c r="BS56" s="1046"/>
      <c r="BT56" s="1046"/>
      <c r="BU56" s="1046"/>
      <c r="BV56" s="1046"/>
      <c r="BW56" s="1046"/>
    </row>
    <row r="57" spans="2:76">
      <c r="B57" s="1036">
        <v>53</v>
      </c>
      <c r="C57" s="1037" t="s">
        <v>127</v>
      </c>
      <c r="D57" s="345" t="str">
        <f>CapEx!B66</f>
        <v>Item Name (change name here)</v>
      </c>
      <c r="E57" s="345">
        <f>CapEx!C66</f>
        <v>0</v>
      </c>
      <c r="F57" s="345">
        <f>CapEx!G66</f>
        <v>0</v>
      </c>
      <c r="G57" s="1044">
        <v>1</v>
      </c>
      <c r="H57" s="1039">
        <f t="shared" si="4"/>
        <v>12</v>
      </c>
      <c r="I57" s="1038" t="str">
        <f>CapEx!D66</f>
        <v>Jan</v>
      </c>
      <c r="J57" s="1038">
        <f>CapEx!E66</f>
        <v>2013</v>
      </c>
      <c r="K57" s="1038">
        <f>IF(E57=0,1,DATEDIF(cStartDate,DATEVALUE("01-"&amp;CapEx!$D66&amp;"-"&amp;CapEx!$E66),"m")+1)</f>
        <v>1</v>
      </c>
      <c r="L57" s="1038">
        <f t="shared" si="5"/>
        <v>12</v>
      </c>
      <c r="M57" s="1040">
        <f t="shared" si="18"/>
        <v>40147</v>
      </c>
      <c r="N57" s="1040"/>
      <c r="O57" s="1045"/>
      <c r="P57" s="1046"/>
      <c r="Q57" s="1046"/>
      <c r="R57" s="1046"/>
      <c r="S57" s="1046"/>
      <c r="T57" s="1046"/>
      <c r="U57" s="1046"/>
      <c r="V57" s="1046"/>
      <c r="W57" s="1046"/>
      <c r="X57" s="1046"/>
      <c r="Y57" s="1046"/>
      <c r="Z57" s="1046"/>
      <c r="AA57" s="1046"/>
      <c r="AB57" s="1046"/>
      <c r="AC57" s="1046"/>
      <c r="AD57" s="1046"/>
      <c r="AE57" s="1046"/>
      <c r="AF57" s="1046"/>
      <c r="AG57" s="1046"/>
      <c r="AH57" s="1046"/>
      <c r="AI57" s="1046"/>
      <c r="AJ57" s="1046"/>
      <c r="AK57" s="1046"/>
      <c r="AL57" s="1046"/>
      <c r="AM57" s="1046"/>
      <c r="AN57" s="1046"/>
      <c r="AO57" s="1046"/>
      <c r="AP57" s="1046"/>
      <c r="AQ57" s="1046"/>
      <c r="AR57" s="1046"/>
      <c r="AS57" s="1046"/>
      <c r="AT57" s="1046"/>
      <c r="AU57" s="1046"/>
      <c r="AV57" s="1046"/>
      <c r="AW57" s="1046"/>
      <c r="AX57" s="1046"/>
      <c r="AY57" s="1046"/>
      <c r="AZ57" s="1046"/>
      <c r="BA57" s="1046"/>
      <c r="BB57" s="1046"/>
      <c r="BC57" s="1046"/>
      <c r="BD57" s="1046"/>
      <c r="BE57" s="1046"/>
      <c r="BF57" s="1046"/>
      <c r="BG57" s="1046"/>
      <c r="BH57" s="1046"/>
      <c r="BI57" s="1046"/>
      <c r="BJ57" s="1046"/>
      <c r="BK57" s="1046"/>
      <c r="BL57" s="1046"/>
      <c r="BM57" s="1046"/>
      <c r="BN57" s="1046"/>
      <c r="BO57" s="1046"/>
      <c r="BP57" s="1046"/>
      <c r="BQ57" s="1046"/>
      <c r="BR57" s="1046"/>
      <c r="BS57" s="1046"/>
      <c r="BT57" s="1046"/>
      <c r="BU57" s="1046"/>
      <c r="BV57" s="1046"/>
      <c r="BW57" s="1046"/>
    </row>
    <row r="58" spans="2:76">
      <c r="B58" s="1036">
        <v>54</v>
      </c>
      <c r="C58" s="1037" t="s">
        <v>127</v>
      </c>
      <c r="D58" s="345" t="str">
        <f>CapEx!B67</f>
        <v>Item Name (change name here)</v>
      </c>
      <c r="E58" s="345">
        <f>CapEx!C67</f>
        <v>0</v>
      </c>
      <c r="F58" s="345">
        <f>CapEx!G67</f>
        <v>0</v>
      </c>
      <c r="G58" s="1044">
        <v>1</v>
      </c>
      <c r="H58" s="1039">
        <f t="shared" si="4"/>
        <v>12</v>
      </c>
      <c r="I58" s="1038" t="str">
        <f>CapEx!D67</f>
        <v>Jan</v>
      </c>
      <c r="J58" s="1038">
        <f>CapEx!E67</f>
        <v>2013</v>
      </c>
      <c r="K58" s="1038">
        <f>IF(E58=0,1,DATEDIF(cStartDate,DATEVALUE("01-"&amp;CapEx!$D67&amp;"-"&amp;CapEx!$E67),"m")+1)</f>
        <v>1</v>
      </c>
      <c r="L58" s="1038">
        <f t="shared" si="5"/>
        <v>12</v>
      </c>
      <c r="M58" s="1040">
        <f t="shared" si="18"/>
        <v>40147</v>
      </c>
      <c r="N58" s="1040"/>
      <c r="O58" s="1045"/>
      <c r="P58" s="1046"/>
      <c r="Q58" s="1046"/>
      <c r="R58" s="1046"/>
      <c r="S58" s="1046"/>
      <c r="T58" s="1046"/>
      <c r="U58" s="1046"/>
      <c r="V58" s="1046"/>
      <c r="W58" s="1046"/>
      <c r="X58" s="1046"/>
      <c r="Y58" s="1046"/>
      <c r="Z58" s="1046"/>
      <c r="AA58" s="1046"/>
      <c r="AB58" s="1046"/>
      <c r="AC58" s="1046"/>
      <c r="AD58" s="1046"/>
      <c r="AE58" s="1046"/>
      <c r="AF58" s="1046"/>
      <c r="AG58" s="1046"/>
      <c r="AH58" s="1046"/>
      <c r="AI58" s="1046"/>
      <c r="AJ58" s="1046"/>
      <c r="AK58" s="1046"/>
      <c r="AL58" s="1046"/>
      <c r="AM58" s="1046"/>
      <c r="AN58" s="1046"/>
      <c r="AO58" s="1046"/>
      <c r="AP58" s="1046"/>
      <c r="AQ58" s="1046"/>
      <c r="AR58" s="1046"/>
      <c r="AS58" s="1046"/>
      <c r="AT58" s="1046"/>
      <c r="AU58" s="1046"/>
      <c r="AV58" s="1046"/>
      <c r="AW58" s="1046"/>
      <c r="AX58" s="1046"/>
      <c r="AY58" s="1046"/>
      <c r="AZ58" s="1046"/>
      <c r="BA58" s="1046"/>
      <c r="BB58" s="1046"/>
      <c r="BC58" s="1046"/>
      <c r="BD58" s="1046"/>
      <c r="BE58" s="1046"/>
      <c r="BF58" s="1046"/>
      <c r="BG58" s="1046"/>
      <c r="BH58" s="1046"/>
      <c r="BI58" s="1046"/>
      <c r="BJ58" s="1046"/>
      <c r="BK58" s="1046"/>
      <c r="BL58" s="1046"/>
      <c r="BM58" s="1046"/>
      <c r="BN58" s="1046"/>
      <c r="BO58" s="1046"/>
      <c r="BP58" s="1046"/>
      <c r="BQ58" s="1046"/>
      <c r="BR58" s="1046"/>
      <c r="BS58" s="1046"/>
      <c r="BT58" s="1046"/>
      <c r="BU58" s="1046"/>
      <c r="BV58" s="1046"/>
      <c r="BW58" s="1046"/>
    </row>
    <row r="59" spans="2:76">
      <c r="B59" s="1036">
        <v>55</v>
      </c>
      <c r="C59" s="1037" t="s">
        <v>127</v>
      </c>
      <c r="D59" s="345" t="str">
        <f>CapEx!B68</f>
        <v>Item Name (change name here)</v>
      </c>
      <c r="E59" s="345">
        <f>CapEx!C68</f>
        <v>0</v>
      </c>
      <c r="F59" s="345">
        <f>CapEx!G68</f>
        <v>0</v>
      </c>
      <c r="G59" s="1044">
        <v>1</v>
      </c>
      <c r="H59" s="1039">
        <f t="shared" si="4"/>
        <v>12</v>
      </c>
      <c r="I59" s="1038" t="str">
        <f>CapEx!D68</f>
        <v>Jan</v>
      </c>
      <c r="J59" s="1038">
        <f>CapEx!E68</f>
        <v>2013</v>
      </c>
      <c r="K59" s="1038">
        <f>IF(E59=0,1,DATEDIF(cStartDate,DATEVALUE("01-"&amp;CapEx!$D68&amp;"-"&amp;CapEx!$E68),"m")+1)</f>
        <v>1</v>
      </c>
      <c r="L59" s="1038">
        <f t="shared" si="5"/>
        <v>12</v>
      </c>
      <c r="M59" s="1040">
        <f t="shared" si="18"/>
        <v>40147</v>
      </c>
      <c r="N59" s="1040"/>
      <c r="O59" s="1045"/>
      <c r="P59" s="1047"/>
      <c r="Q59" s="1047"/>
      <c r="R59" s="1047"/>
      <c r="S59" s="1047"/>
      <c r="T59" s="1047"/>
      <c r="U59" s="1047"/>
      <c r="V59" s="1047"/>
      <c r="W59" s="1047"/>
      <c r="X59" s="1047"/>
      <c r="Y59" s="1047"/>
      <c r="Z59" s="1047"/>
      <c r="AA59" s="1047"/>
      <c r="AB59" s="1047"/>
      <c r="AC59" s="1047"/>
      <c r="AD59" s="1047"/>
      <c r="AE59" s="1047"/>
      <c r="AF59" s="1047"/>
      <c r="AG59" s="1047"/>
      <c r="AH59" s="1047"/>
      <c r="AI59" s="1047"/>
      <c r="AJ59" s="1047"/>
      <c r="AK59" s="1047"/>
      <c r="AL59" s="1047"/>
      <c r="AM59" s="1047"/>
      <c r="AN59" s="1047"/>
      <c r="AO59" s="1047"/>
      <c r="AP59" s="1047"/>
      <c r="AQ59" s="1047"/>
      <c r="AR59" s="1047"/>
      <c r="AS59" s="1047"/>
      <c r="AT59" s="1047"/>
      <c r="AU59" s="1047"/>
      <c r="AV59" s="1047"/>
      <c r="AW59" s="1047"/>
      <c r="AX59" s="1047"/>
      <c r="AY59" s="1047"/>
      <c r="AZ59" s="1047"/>
      <c r="BA59" s="1047"/>
      <c r="BB59" s="1047"/>
      <c r="BC59" s="1047"/>
      <c r="BD59" s="1047"/>
      <c r="BE59" s="1047"/>
      <c r="BF59" s="1047"/>
      <c r="BG59" s="1047"/>
      <c r="BH59" s="1047"/>
      <c r="BI59" s="1047"/>
      <c r="BJ59" s="1047"/>
      <c r="BK59" s="1047"/>
      <c r="BL59" s="1047"/>
      <c r="BM59" s="1047"/>
      <c r="BN59" s="1047"/>
      <c r="BO59" s="1047"/>
      <c r="BP59" s="1047"/>
      <c r="BQ59" s="1047"/>
      <c r="BR59" s="1047"/>
      <c r="BS59" s="1047"/>
      <c r="BT59" s="1047"/>
      <c r="BU59" s="1047"/>
      <c r="BV59" s="1047"/>
      <c r="BW59" s="1047"/>
      <c r="BX59" s="1048"/>
    </row>
    <row r="60" spans="2:76">
      <c r="B60" s="1036">
        <v>56</v>
      </c>
      <c r="C60" s="1037" t="s">
        <v>127</v>
      </c>
      <c r="D60" s="345" t="str">
        <f>CapEx!B69</f>
        <v>Item Name (change name here)</v>
      </c>
      <c r="E60" s="345">
        <f>CapEx!C69</f>
        <v>0</v>
      </c>
      <c r="F60" s="345">
        <f>CapEx!G69</f>
        <v>0</v>
      </c>
      <c r="G60" s="1044">
        <v>1</v>
      </c>
      <c r="H60" s="1039">
        <f t="shared" si="4"/>
        <v>12</v>
      </c>
      <c r="I60" s="1038" t="str">
        <f>CapEx!D69</f>
        <v>Jan</v>
      </c>
      <c r="J60" s="1038">
        <f>CapEx!E69</f>
        <v>2013</v>
      </c>
      <c r="K60" s="1038">
        <f>IF(E60=0,1,DATEDIF(cStartDate,DATEVALUE("01-"&amp;CapEx!$D69&amp;"-"&amp;CapEx!$E69),"m")+1)</f>
        <v>1</v>
      </c>
      <c r="L60" s="1038">
        <f t="shared" si="5"/>
        <v>12</v>
      </c>
      <c r="M60" s="1040">
        <f t="shared" si="18"/>
        <v>40147</v>
      </c>
      <c r="N60" s="1040"/>
      <c r="O60" s="1045"/>
      <c r="P60" s="1046"/>
      <c r="Q60" s="1046"/>
      <c r="R60" s="1046"/>
      <c r="S60" s="1046"/>
      <c r="T60" s="1046"/>
      <c r="U60" s="1046"/>
      <c r="V60" s="1046"/>
      <c r="W60" s="1046"/>
      <c r="X60" s="1046"/>
      <c r="Y60" s="1046"/>
      <c r="Z60" s="1046"/>
      <c r="AA60" s="1046"/>
      <c r="AB60" s="1046"/>
      <c r="AC60" s="1046"/>
      <c r="AD60" s="1046"/>
      <c r="AE60" s="1046"/>
      <c r="AF60" s="1046"/>
      <c r="AG60" s="1046"/>
      <c r="AH60" s="1046"/>
      <c r="AI60" s="1046"/>
      <c r="AJ60" s="1046"/>
      <c r="AK60" s="1046"/>
      <c r="AL60" s="1046"/>
      <c r="AM60" s="1046"/>
      <c r="AN60" s="1046"/>
      <c r="AO60" s="1046"/>
      <c r="AP60" s="1046"/>
      <c r="AQ60" s="1046"/>
      <c r="AR60" s="1046"/>
      <c r="AS60" s="1046"/>
      <c r="AT60" s="1046"/>
      <c r="AU60" s="1046"/>
      <c r="AV60" s="1046"/>
      <c r="AW60" s="1046"/>
      <c r="AX60" s="1046"/>
      <c r="AY60" s="1046"/>
      <c r="AZ60" s="1046"/>
      <c r="BA60" s="1046"/>
      <c r="BB60" s="1046"/>
      <c r="BC60" s="1046"/>
      <c r="BD60" s="1046"/>
      <c r="BE60" s="1046"/>
      <c r="BF60" s="1046"/>
      <c r="BG60" s="1046"/>
      <c r="BH60" s="1046"/>
      <c r="BI60" s="1046"/>
      <c r="BJ60" s="1046"/>
      <c r="BK60" s="1046"/>
      <c r="BL60" s="1046"/>
      <c r="BM60" s="1046"/>
      <c r="BN60" s="1046"/>
      <c r="BO60" s="1046"/>
      <c r="BP60" s="1046"/>
      <c r="BQ60" s="1046"/>
      <c r="BR60" s="1046"/>
      <c r="BS60" s="1046"/>
      <c r="BT60" s="1046"/>
      <c r="BU60" s="1046"/>
      <c r="BV60" s="1046"/>
      <c r="BW60" s="1046"/>
    </row>
    <row r="61" spans="2:76">
      <c r="B61" s="1036">
        <v>57</v>
      </c>
      <c r="C61" s="1037" t="s">
        <v>127</v>
      </c>
      <c r="D61" s="345" t="str">
        <f>CapEx!B70</f>
        <v>Item Name (change name here)</v>
      </c>
      <c r="E61" s="345">
        <f>CapEx!C70</f>
        <v>0</v>
      </c>
      <c r="F61" s="345">
        <f>CapEx!G70</f>
        <v>0</v>
      </c>
      <c r="G61" s="1044">
        <v>1</v>
      </c>
      <c r="H61" s="1039">
        <f t="shared" si="4"/>
        <v>12</v>
      </c>
      <c r="I61" s="1038" t="str">
        <f>CapEx!D70</f>
        <v>Jan</v>
      </c>
      <c r="J61" s="1038">
        <f>CapEx!E70</f>
        <v>2013</v>
      </c>
      <c r="K61" s="1038">
        <f>IF(E61=0,1,DATEDIF(cStartDate,DATEVALUE("01-"&amp;CapEx!$D70&amp;"-"&amp;CapEx!$E70),"m")+1)</f>
        <v>1</v>
      </c>
      <c r="L61" s="1038">
        <f t="shared" si="5"/>
        <v>12</v>
      </c>
      <c r="M61" s="1040">
        <f t="shared" si="18"/>
        <v>40147</v>
      </c>
      <c r="N61" s="1040"/>
      <c r="O61" s="1045"/>
      <c r="P61" s="1046"/>
      <c r="Q61" s="1046"/>
      <c r="R61" s="1046"/>
      <c r="S61" s="1046"/>
      <c r="T61" s="1046"/>
      <c r="U61" s="1046"/>
      <c r="V61" s="1046"/>
      <c r="W61" s="1046"/>
      <c r="X61" s="1046"/>
      <c r="Y61" s="1046"/>
      <c r="Z61" s="1046"/>
      <c r="AA61" s="1046"/>
      <c r="AB61" s="1046"/>
      <c r="AC61" s="1046"/>
      <c r="AD61" s="1046"/>
      <c r="AE61" s="1046"/>
      <c r="AF61" s="1046"/>
      <c r="AG61" s="1046"/>
      <c r="AH61" s="1046"/>
      <c r="AI61" s="1046"/>
      <c r="AJ61" s="1046"/>
      <c r="AK61" s="1046"/>
      <c r="AL61" s="1046"/>
      <c r="AM61" s="1046"/>
      <c r="AN61" s="1046"/>
      <c r="AO61" s="1046"/>
      <c r="AP61" s="1046"/>
      <c r="AQ61" s="1046"/>
      <c r="AR61" s="1046"/>
      <c r="AS61" s="1046"/>
      <c r="AT61" s="1046"/>
      <c r="AU61" s="1046"/>
      <c r="AV61" s="1046"/>
      <c r="AW61" s="1046"/>
      <c r="AX61" s="1046"/>
      <c r="AY61" s="1046"/>
      <c r="AZ61" s="1046"/>
      <c r="BA61" s="1046"/>
      <c r="BB61" s="1046"/>
      <c r="BC61" s="1046"/>
      <c r="BD61" s="1046"/>
      <c r="BE61" s="1046"/>
      <c r="BF61" s="1046"/>
      <c r="BG61" s="1046"/>
      <c r="BH61" s="1046"/>
      <c r="BI61" s="1046"/>
      <c r="BJ61" s="1046"/>
      <c r="BK61" s="1046"/>
      <c r="BL61" s="1046"/>
      <c r="BM61" s="1046"/>
      <c r="BN61" s="1046"/>
      <c r="BO61" s="1046"/>
      <c r="BP61" s="1046"/>
      <c r="BQ61" s="1046"/>
      <c r="BR61" s="1046"/>
      <c r="BS61" s="1046"/>
      <c r="BT61" s="1046"/>
      <c r="BU61" s="1046"/>
      <c r="BV61" s="1046"/>
      <c r="BW61" s="1046"/>
    </row>
    <row r="62" spans="2:76">
      <c r="B62" s="1036">
        <v>58</v>
      </c>
      <c r="C62" s="1037" t="s">
        <v>127</v>
      </c>
      <c r="D62" s="345" t="str">
        <f>CapEx!B71</f>
        <v>Item Name (change name here)</v>
      </c>
      <c r="E62" s="345">
        <f>CapEx!C71</f>
        <v>0</v>
      </c>
      <c r="F62" s="345">
        <f>CapEx!G71</f>
        <v>0</v>
      </c>
      <c r="G62" s="1044">
        <v>1</v>
      </c>
      <c r="H62" s="1039">
        <f t="shared" si="4"/>
        <v>12</v>
      </c>
      <c r="I62" s="1038" t="str">
        <f>CapEx!D71</f>
        <v>Jan</v>
      </c>
      <c r="J62" s="1038">
        <f>CapEx!E71</f>
        <v>2013</v>
      </c>
      <c r="K62" s="1038">
        <f>IF(E62=0,1,DATEDIF(cStartDate,DATEVALUE("01-"&amp;CapEx!$D71&amp;"-"&amp;CapEx!$E71),"m")+1)</f>
        <v>1</v>
      </c>
      <c r="L62" s="1038">
        <f t="shared" si="5"/>
        <v>12</v>
      </c>
      <c r="M62" s="1040">
        <f t="shared" si="18"/>
        <v>40147</v>
      </c>
      <c r="N62" s="1040"/>
      <c r="O62" s="1045"/>
      <c r="P62" s="1046"/>
      <c r="Q62" s="1046"/>
      <c r="R62" s="1046"/>
      <c r="S62" s="1046"/>
      <c r="T62" s="1046"/>
      <c r="U62" s="1046"/>
      <c r="V62" s="1046"/>
      <c r="W62" s="1046"/>
      <c r="X62" s="1046"/>
      <c r="Y62" s="1046"/>
      <c r="Z62" s="1046"/>
      <c r="AA62" s="1046"/>
      <c r="AB62" s="1046"/>
      <c r="AC62" s="1046"/>
      <c r="AD62" s="1046"/>
      <c r="AE62" s="1046"/>
      <c r="AF62" s="1046"/>
      <c r="AG62" s="1046"/>
      <c r="AH62" s="1046"/>
      <c r="AI62" s="1046"/>
      <c r="AJ62" s="1046"/>
      <c r="AK62" s="1046"/>
      <c r="AL62" s="1046"/>
      <c r="AM62" s="1046"/>
      <c r="AN62" s="1046"/>
      <c r="AO62" s="1046"/>
      <c r="AP62" s="1046"/>
      <c r="AQ62" s="1046"/>
      <c r="AR62" s="1046"/>
      <c r="AS62" s="1046"/>
      <c r="AT62" s="1046"/>
      <c r="AU62" s="1046"/>
      <c r="AV62" s="1046"/>
      <c r="AW62" s="1046"/>
      <c r="AX62" s="1046"/>
      <c r="AY62" s="1046"/>
      <c r="AZ62" s="1046"/>
      <c r="BA62" s="1046"/>
      <c r="BB62" s="1046"/>
      <c r="BC62" s="1046"/>
      <c r="BD62" s="1046"/>
      <c r="BE62" s="1046"/>
      <c r="BF62" s="1046"/>
      <c r="BG62" s="1046"/>
      <c r="BH62" s="1046"/>
      <c r="BI62" s="1046"/>
      <c r="BJ62" s="1046"/>
      <c r="BK62" s="1046"/>
      <c r="BL62" s="1046"/>
      <c r="BM62" s="1046"/>
      <c r="BN62" s="1046"/>
      <c r="BO62" s="1046"/>
      <c r="BP62" s="1046"/>
      <c r="BQ62" s="1046"/>
      <c r="BR62" s="1046"/>
      <c r="BS62" s="1046"/>
      <c r="BT62" s="1046"/>
      <c r="BU62" s="1046"/>
      <c r="BV62" s="1046"/>
      <c r="BW62" s="1046"/>
    </row>
    <row r="63" spans="2:76">
      <c r="B63" s="1036">
        <v>59</v>
      </c>
      <c r="C63" s="1037" t="s">
        <v>127</v>
      </c>
      <c r="D63" s="345" t="str">
        <f>CapEx!B72</f>
        <v>Item Name (change name here)</v>
      </c>
      <c r="E63" s="345">
        <f>CapEx!C72</f>
        <v>0</v>
      </c>
      <c r="F63" s="345">
        <f>CapEx!G72</f>
        <v>0</v>
      </c>
      <c r="G63" s="1044">
        <v>1</v>
      </c>
      <c r="H63" s="1039">
        <f t="shared" si="4"/>
        <v>12</v>
      </c>
      <c r="I63" s="1038" t="str">
        <f>CapEx!D72</f>
        <v>Jan</v>
      </c>
      <c r="J63" s="1038">
        <f>CapEx!E72</f>
        <v>2013</v>
      </c>
      <c r="K63" s="1038">
        <f>IF(E63=0,1,DATEDIF(cStartDate,DATEVALUE("01-"&amp;CapEx!$D72&amp;"-"&amp;CapEx!$E72),"m")+1)</f>
        <v>1</v>
      </c>
      <c r="L63" s="1038">
        <f t="shared" si="5"/>
        <v>12</v>
      </c>
      <c r="M63" s="1040">
        <f t="shared" si="18"/>
        <v>40147</v>
      </c>
      <c r="N63" s="1040"/>
      <c r="O63" s="1045"/>
      <c r="P63" s="1046"/>
      <c r="Q63" s="1046"/>
      <c r="R63" s="1046"/>
      <c r="S63" s="1046"/>
      <c r="T63" s="1046"/>
      <c r="U63" s="1046"/>
      <c r="V63" s="1046"/>
      <c r="W63" s="1046"/>
      <c r="X63" s="1046"/>
      <c r="Y63" s="1046"/>
      <c r="Z63" s="1046"/>
      <c r="AA63" s="1046"/>
      <c r="AB63" s="1046"/>
      <c r="AC63" s="1046"/>
      <c r="AD63" s="1046"/>
      <c r="AE63" s="1046"/>
      <c r="AF63" s="1046"/>
      <c r="AG63" s="1046"/>
      <c r="AH63" s="1046"/>
      <c r="AI63" s="1046"/>
      <c r="AJ63" s="1046"/>
      <c r="AK63" s="1046"/>
      <c r="AL63" s="1046"/>
      <c r="AM63" s="1046"/>
      <c r="AN63" s="1046"/>
      <c r="AO63" s="1046"/>
      <c r="AP63" s="1046"/>
      <c r="AQ63" s="1046"/>
      <c r="AR63" s="1046"/>
      <c r="AS63" s="1046"/>
      <c r="AT63" s="1046"/>
      <c r="AU63" s="1046"/>
      <c r="AV63" s="1046"/>
      <c r="AW63" s="1046"/>
      <c r="AX63" s="1046"/>
      <c r="AY63" s="1046"/>
      <c r="AZ63" s="1046"/>
      <c r="BA63" s="1046"/>
      <c r="BB63" s="1046"/>
      <c r="BC63" s="1046"/>
      <c r="BD63" s="1046"/>
      <c r="BE63" s="1046"/>
      <c r="BF63" s="1046"/>
      <c r="BG63" s="1046"/>
      <c r="BH63" s="1046"/>
      <c r="BI63" s="1046"/>
      <c r="BJ63" s="1046"/>
      <c r="BK63" s="1046"/>
      <c r="BL63" s="1046"/>
      <c r="BM63" s="1046"/>
      <c r="BN63" s="1046"/>
      <c r="BO63" s="1046"/>
      <c r="BP63" s="1046"/>
      <c r="BQ63" s="1046"/>
      <c r="BR63" s="1046"/>
      <c r="BS63" s="1046"/>
      <c r="BT63" s="1046"/>
      <c r="BU63" s="1046"/>
      <c r="BV63" s="1046"/>
      <c r="BW63" s="1046"/>
    </row>
    <row r="64" spans="2:76">
      <c r="B64" s="1036">
        <v>60</v>
      </c>
      <c r="C64" s="1037" t="s">
        <v>127</v>
      </c>
      <c r="D64" s="345" t="str">
        <f>CapEx!B73</f>
        <v>Item Name (change name here)</v>
      </c>
      <c r="E64" s="919">
        <f>CapEx!C73</f>
        <v>0</v>
      </c>
      <c r="F64" s="345">
        <f>CapEx!G73</f>
        <v>0</v>
      </c>
      <c r="G64" s="1044">
        <v>1</v>
      </c>
      <c r="H64" s="1039">
        <f t="shared" si="4"/>
        <v>12</v>
      </c>
      <c r="I64" s="1038" t="str">
        <f>CapEx!D73</f>
        <v>Jan</v>
      </c>
      <c r="J64" s="1038">
        <f>CapEx!E73</f>
        <v>2013</v>
      </c>
      <c r="K64" s="1038">
        <f>IF(E64=0,1,DATEDIF(cStartDate,DATEVALUE("01-"&amp;CapEx!$D73&amp;"-"&amp;CapEx!$E73),"m")+1)</f>
        <v>1</v>
      </c>
      <c r="L64" s="1038">
        <f t="shared" si="5"/>
        <v>12</v>
      </c>
      <c r="M64" s="1040">
        <f t="shared" si="18"/>
        <v>40147</v>
      </c>
      <c r="N64" s="1040"/>
      <c r="O64" s="1045"/>
      <c r="P64" s="1046"/>
      <c r="Q64" s="1046"/>
      <c r="R64" s="1046"/>
      <c r="S64" s="1046"/>
      <c r="T64" s="1046"/>
      <c r="U64" s="1046"/>
      <c r="V64" s="1046"/>
      <c r="W64" s="1046"/>
      <c r="X64" s="1046"/>
      <c r="Y64" s="1046"/>
      <c r="Z64" s="1046"/>
      <c r="AA64" s="1046"/>
      <c r="AB64" s="1046"/>
      <c r="AC64" s="1046"/>
      <c r="AD64" s="1046"/>
      <c r="AE64" s="1046"/>
      <c r="AF64" s="1046"/>
      <c r="AG64" s="1046"/>
      <c r="AH64" s="1046"/>
      <c r="AI64" s="1046"/>
      <c r="AJ64" s="1046"/>
      <c r="AK64" s="1046"/>
      <c r="AL64" s="1046"/>
      <c r="AM64" s="1046"/>
      <c r="AN64" s="1046"/>
      <c r="AO64" s="1046"/>
      <c r="AP64" s="1046"/>
      <c r="AQ64" s="1046"/>
      <c r="AR64" s="1046"/>
      <c r="AS64" s="1046"/>
      <c r="AT64" s="1046"/>
      <c r="AU64" s="1046"/>
      <c r="AV64" s="1046"/>
      <c r="AW64" s="1046"/>
      <c r="AX64" s="1046"/>
      <c r="AY64" s="1046"/>
      <c r="AZ64" s="1046"/>
      <c r="BA64" s="1046"/>
      <c r="BB64" s="1046"/>
      <c r="BC64" s="1046"/>
      <c r="BD64" s="1046"/>
      <c r="BE64" s="1046"/>
      <c r="BF64" s="1046"/>
      <c r="BG64" s="1046"/>
      <c r="BH64" s="1046"/>
      <c r="BI64" s="1046"/>
      <c r="BJ64" s="1046"/>
      <c r="BK64" s="1046"/>
      <c r="BL64" s="1046"/>
      <c r="BM64" s="1046"/>
      <c r="BN64" s="1046"/>
      <c r="BO64" s="1046"/>
      <c r="BP64" s="1046"/>
      <c r="BQ64" s="1046"/>
      <c r="BR64" s="1046"/>
      <c r="BS64" s="1046"/>
      <c r="BT64" s="1046"/>
      <c r="BU64" s="1046"/>
      <c r="BV64" s="1046"/>
      <c r="BW64" s="1046"/>
    </row>
    <row r="65" spans="3:76">
      <c r="D65" s="1049" t="s">
        <v>18</v>
      </c>
      <c r="E65" s="1049"/>
      <c r="F65" s="1049"/>
      <c r="G65" s="1049"/>
      <c r="H65" s="1049"/>
      <c r="I65" s="1049"/>
      <c r="J65" s="1049"/>
      <c r="K65" s="1049"/>
      <c r="L65" s="1049"/>
      <c r="M65" s="1049"/>
      <c r="N65" s="1049"/>
      <c r="O65" s="1050"/>
      <c r="P65" s="1051">
        <f t="shared" ref="P65:AU65" si="23">SUM(P5:P54)</f>
        <v>0</v>
      </c>
      <c r="Q65" s="1051">
        <f t="shared" si="23"/>
        <v>0</v>
      </c>
      <c r="R65" s="1051">
        <f t="shared" si="23"/>
        <v>0</v>
      </c>
      <c r="S65" s="1051">
        <f t="shared" si="23"/>
        <v>0</v>
      </c>
      <c r="T65" s="1051">
        <f t="shared" si="23"/>
        <v>0</v>
      </c>
      <c r="U65" s="1051">
        <f t="shared" si="23"/>
        <v>0</v>
      </c>
      <c r="V65" s="1051">
        <f t="shared" si="23"/>
        <v>0</v>
      </c>
      <c r="W65" s="1051">
        <f t="shared" si="23"/>
        <v>0</v>
      </c>
      <c r="X65" s="1051">
        <f t="shared" si="23"/>
        <v>0</v>
      </c>
      <c r="Y65" s="1051">
        <f t="shared" si="23"/>
        <v>0</v>
      </c>
      <c r="Z65" s="1051">
        <f t="shared" si="23"/>
        <v>0</v>
      </c>
      <c r="AA65" s="1051">
        <f t="shared" si="23"/>
        <v>0</v>
      </c>
      <c r="AB65" s="1051">
        <f t="shared" si="23"/>
        <v>0</v>
      </c>
      <c r="AC65" s="1051">
        <f t="shared" si="23"/>
        <v>0</v>
      </c>
      <c r="AD65" s="1051">
        <f t="shared" si="23"/>
        <v>0</v>
      </c>
      <c r="AE65" s="1051">
        <f t="shared" si="23"/>
        <v>0</v>
      </c>
      <c r="AF65" s="1051">
        <f t="shared" si="23"/>
        <v>0</v>
      </c>
      <c r="AG65" s="1051">
        <f t="shared" si="23"/>
        <v>0</v>
      </c>
      <c r="AH65" s="1051">
        <f t="shared" si="23"/>
        <v>0</v>
      </c>
      <c r="AI65" s="1051">
        <f t="shared" si="23"/>
        <v>0</v>
      </c>
      <c r="AJ65" s="1051">
        <f t="shared" si="23"/>
        <v>0</v>
      </c>
      <c r="AK65" s="1051">
        <f t="shared" si="23"/>
        <v>0</v>
      </c>
      <c r="AL65" s="1051">
        <f t="shared" si="23"/>
        <v>0</v>
      </c>
      <c r="AM65" s="1051">
        <f t="shared" si="23"/>
        <v>0</v>
      </c>
      <c r="AN65" s="1051">
        <f t="shared" si="23"/>
        <v>0</v>
      </c>
      <c r="AO65" s="1051">
        <f t="shared" si="23"/>
        <v>0</v>
      </c>
      <c r="AP65" s="1051">
        <f t="shared" si="23"/>
        <v>0</v>
      </c>
      <c r="AQ65" s="1051">
        <f t="shared" si="23"/>
        <v>0</v>
      </c>
      <c r="AR65" s="1051">
        <f t="shared" si="23"/>
        <v>0</v>
      </c>
      <c r="AS65" s="1051">
        <f t="shared" si="23"/>
        <v>0</v>
      </c>
      <c r="AT65" s="1051">
        <f t="shared" si="23"/>
        <v>0</v>
      </c>
      <c r="AU65" s="1051">
        <f t="shared" si="23"/>
        <v>0</v>
      </c>
      <c r="AV65" s="1051">
        <f t="shared" ref="AV65:BW65" si="24">SUM(AV5:AV54)</f>
        <v>0</v>
      </c>
      <c r="AW65" s="1051">
        <f t="shared" si="24"/>
        <v>0</v>
      </c>
      <c r="AX65" s="1051">
        <f t="shared" si="24"/>
        <v>0</v>
      </c>
      <c r="AY65" s="1051">
        <f t="shared" si="24"/>
        <v>0</v>
      </c>
      <c r="AZ65" s="1051">
        <f t="shared" si="24"/>
        <v>0</v>
      </c>
      <c r="BA65" s="1051">
        <f t="shared" si="24"/>
        <v>0</v>
      </c>
      <c r="BB65" s="1051">
        <f t="shared" si="24"/>
        <v>0</v>
      </c>
      <c r="BC65" s="1051">
        <f t="shared" si="24"/>
        <v>0</v>
      </c>
      <c r="BD65" s="1051">
        <f t="shared" si="24"/>
        <v>0</v>
      </c>
      <c r="BE65" s="1051">
        <f t="shared" si="24"/>
        <v>0</v>
      </c>
      <c r="BF65" s="1051">
        <f t="shared" si="24"/>
        <v>0</v>
      </c>
      <c r="BG65" s="1051">
        <f t="shared" si="24"/>
        <v>0</v>
      </c>
      <c r="BH65" s="1051">
        <f t="shared" si="24"/>
        <v>0</v>
      </c>
      <c r="BI65" s="1051">
        <f t="shared" si="24"/>
        <v>0</v>
      </c>
      <c r="BJ65" s="1051">
        <f t="shared" si="24"/>
        <v>0</v>
      </c>
      <c r="BK65" s="1051">
        <f t="shared" si="24"/>
        <v>0</v>
      </c>
      <c r="BL65" s="1051">
        <f t="shared" si="24"/>
        <v>0</v>
      </c>
      <c r="BM65" s="1051">
        <f t="shared" si="24"/>
        <v>0</v>
      </c>
      <c r="BN65" s="1051">
        <f t="shared" si="24"/>
        <v>0</v>
      </c>
      <c r="BO65" s="1051">
        <f t="shared" si="24"/>
        <v>0</v>
      </c>
      <c r="BP65" s="1051">
        <f t="shared" si="24"/>
        <v>0</v>
      </c>
      <c r="BQ65" s="1051">
        <f t="shared" si="24"/>
        <v>0</v>
      </c>
      <c r="BR65" s="1051">
        <f t="shared" si="24"/>
        <v>0</v>
      </c>
      <c r="BS65" s="1051">
        <f t="shared" si="24"/>
        <v>0</v>
      </c>
      <c r="BT65" s="1051">
        <f t="shared" si="24"/>
        <v>0</v>
      </c>
      <c r="BU65" s="1051">
        <f t="shared" si="24"/>
        <v>0</v>
      </c>
      <c r="BV65" s="1051">
        <f t="shared" si="24"/>
        <v>0</v>
      </c>
      <c r="BW65" s="1051">
        <f t="shared" si="24"/>
        <v>0</v>
      </c>
    </row>
    <row r="66" spans="3:76">
      <c r="D66" s="1052"/>
      <c r="E66" s="1052"/>
      <c r="F66" s="1052"/>
      <c r="G66" s="1052"/>
      <c r="H66" s="1052"/>
      <c r="I66" s="1052"/>
      <c r="J66" s="1052"/>
      <c r="K66" s="1052"/>
      <c r="L66" s="1052"/>
      <c r="M66" s="1052"/>
      <c r="N66" s="1052"/>
      <c r="O66" s="1053"/>
      <c r="P66" s="1054"/>
      <c r="Q66" s="1054"/>
      <c r="R66" s="1054"/>
      <c r="S66" s="1054"/>
      <c r="T66" s="1054"/>
      <c r="U66" s="1054"/>
      <c r="V66" s="1054"/>
      <c r="W66" s="1054"/>
      <c r="X66" s="1054"/>
      <c r="Y66" s="1054"/>
      <c r="Z66" s="1054"/>
      <c r="AA66" s="1054"/>
      <c r="AB66" s="1054"/>
      <c r="AC66" s="1054"/>
      <c r="AD66" s="1054"/>
      <c r="AE66" s="1054"/>
      <c r="AF66" s="1054"/>
      <c r="AG66" s="1054"/>
      <c r="AH66" s="1054"/>
      <c r="AI66" s="1054"/>
      <c r="AJ66" s="1054"/>
      <c r="AK66" s="1054"/>
      <c r="AL66" s="1054"/>
      <c r="AM66" s="1054"/>
      <c r="AN66" s="1054"/>
      <c r="AO66" s="1054"/>
      <c r="AP66" s="1054"/>
      <c r="AQ66" s="1054"/>
      <c r="AR66" s="1054"/>
      <c r="AS66" s="1054"/>
      <c r="AT66" s="1054"/>
      <c r="AU66" s="1054"/>
      <c r="AV66" s="1054"/>
      <c r="AW66" s="1054"/>
      <c r="AX66" s="1054"/>
      <c r="AY66" s="1054"/>
      <c r="AZ66" s="1054"/>
      <c r="BA66" s="1054"/>
      <c r="BB66" s="1054"/>
      <c r="BC66" s="1054"/>
      <c r="BD66" s="1054"/>
      <c r="BE66" s="1054"/>
      <c r="BF66" s="1054"/>
      <c r="BG66" s="1054"/>
      <c r="BH66" s="1054"/>
      <c r="BI66" s="1054"/>
      <c r="BJ66" s="1054"/>
      <c r="BK66" s="1054"/>
      <c r="BL66" s="1054"/>
      <c r="BM66" s="1054"/>
      <c r="BN66" s="1054"/>
      <c r="BO66" s="1054"/>
      <c r="BP66" s="1054"/>
      <c r="BQ66" s="1054"/>
      <c r="BR66" s="1054"/>
      <c r="BS66" s="1054"/>
      <c r="BT66" s="1054"/>
      <c r="BU66" s="1054"/>
      <c r="BV66" s="1054"/>
      <c r="BW66" s="1054"/>
    </row>
    <row r="67" spans="3:76">
      <c r="D67" s="1055" t="s">
        <v>127</v>
      </c>
      <c r="E67" s="1055"/>
      <c r="F67" s="1055"/>
      <c r="G67" s="1055"/>
      <c r="H67" s="1055"/>
      <c r="I67" s="1055"/>
      <c r="J67" s="1055"/>
      <c r="K67" s="1055"/>
      <c r="L67" s="1055"/>
      <c r="M67" s="1055"/>
      <c r="N67" s="1055"/>
      <c r="O67" s="1056"/>
      <c r="P67" s="1043">
        <f>SUMIF($K$55:$K$64,P4,$E$55:$E$64)</f>
        <v>0</v>
      </c>
      <c r="Q67" s="1043">
        <f t="shared" ref="Q67:AU67" si="25">SUMIF($K$55:$K$64,Q4,$E$55:$E$64)</f>
        <v>0</v>
      </c>
      <c r="R67" s="1043">
        <f t="shared" si="25"/>
        <v>0</v>
      </c>
      <c r="S67" s="1043">
        <f t="shared" si="25"/>
        <v>0</v>
      </c>
      <c r="T67" s="1043">
        <f t="shared" si="25"/>
        <v>0</v>
      </c>
      <c r="U67" s="1043">
        <f t="shared" si="25"/>
        <v>0</v>
      </c>
      <c r="V67" s="1043">
        <f t="shared" si="25"/>
        <v>0</v>
      </c>
      <c r="W67" s="1043">
        <f t="shared" si="25"/>
        <v>0</v>
      </c>
      <c r="X67" s="1043">
        <f t="shared" si="25"/>
        <v>0</v>
      </c>
      <c r="Y67" s="1043">
        <f t="shared" si="25"/>
        <v>0</v>
      </c>
      <c r="Z67" s="1043">
        <f t="shared" si="25"/>
        <v>0</v>
      </c>
      <c r="AA67" s="1043">
        <f t="shared" si="25"/>
        <v>0</v>
      </c>
      <c r="AB67" s="1043">
        <f t="shared" si="25"/>
        <v>0</v>
      </c>
      <c r="AC67" s="1043">
        <f t="shared" si="25"/>
        <v>0</v>
      </c>
      <c r="AD67" s="1043">
        <f t="shared" si="25"/>
        <v>0</v>
      </c>
      <c r="AE67" s="1043">
        <f t="shared" si="25"/>
        <v>0</v>
      </c>
      <c r="AF67" s="1043">
        <f t="shared" si="25"/>
        <v>0</v>
      </c>
      <c r="AG67" s="1043">
        <f t="shared" si="25"/>
        <v>0</v>
      </c>
      <c r="AH67" s="1043">
        <f t="shared" si="25"/>
        <v>0</v>
      </c>
      <c r="AI67" s="1043">
        <f t="shared" si="25"/>
        <v>0</v>
      </c>
      <c r="AJ67" s="1043">
        <f t="shared" si="25"/>
        <v>0</v>
      </c>
      <c r="AK67" s="1043">
        <f t="shared" si="25"/>
        <v>0</v>
      </c>
      <c r="AL67" s="1043">
        <f t="shared" si="25"/>
        <v>0</v>
      </c>
      <c r="AM67" s="1043">
        <f t="shared" si="25"/>
        <v>0</v>
      </c>
      <c r="AN67" s="1043">
        <f t="shared" si="25"/>
        <v>0</v>
      </c>
      <c r="AO67" s="1043">
        <f t="shared" si="25"/>
        <v>0</v>
      </c>
      <c r="AP67" s="1043">
        <f t="shared" si="25"/>
        <v>0</v>
      </c>
      <c r="AQ67" s="1043">
        <f t="shared" si="25"/>
        <v>0</v>
      </c>
      <c r="AR67" s="1043">
        <f t="shared" si="25"/>
        <v>0</v>
      </c>
      <c r="AS67" s="1043">
        <f t="shared" si="25"/>
        <v>0</v>
      </c>
      <c r="AT67" s="1043">
        <f t="shared" si="25"/>
        <v>0</v>
      </c>
      <c r="AU67" s="1043">
        <f t="shared" si="25"/>
        <v>0</v>
      </c>
      <c r="AV67" s="1043">
        <f t="shared" ref="AV67:BW67" si="26">SUMIF($K$55:$K$64,AV4,$E$55:$E$64)</f>
        <v>0</v>
      </c>
      <c r="AW67" s="1043">
        <f t="shared" si="26"/>
        <v>0</v>
      </c>
      <c r="AX67" s="1043">
        <f t="shared" si="26"/>
        <v>0</v>
      </c>
      <c r="AY67" s="1043">
        <f t="shared" si="26"/>
        <v>0</v>
      </c>
      <c r="AZ67" s="1043">
        <f t="shared" si="26"/>
        <v>0</v>
      </c>
      <c r="BA67" s="1043">
        <f t="shared" si="26"/>
        <v>0</v>
      </c>
      <c r="BB67" s="1043">
        <f t="shared" si="26"/>
        <v>0</v>
      </c>
      <c r="BC67" s="1043">
        <f t="shared" si="26"/>
        <v>0</v>
      </c>
      <c r="BD67" s="1043">
        <f t="shared" si="26"/>
        <v>0</v>
      </c>
      <c r="BE67" s="1043">
        <f t="shared" si="26"/>
        <v>0</v>
      </c>
      <c r="BF67" s="1043">
        <f t="shared" si="26"/>
        <v>0</v>
      </c>
      <c r="BG67" s="1043">
        <f t="shared" si="26"/>
        <v>0</v>
      </c>
      <c r="BH67" s="1043">
        <f t="shared" si="26"/>
        <v>0</v>
      </c>
      <c r="BI67" s="1043">
        <f t="shared" si="26"/>
        <v>0</v>
      </c>
      <c r="BJ67" s="1043">
        <f t="shared" si="26"/>
        <v>0</v>
      </c>
      <c r="BK67" s="1043">
        <f t="shared" si="26"/>
        <v>0</v>
      </c>
      <c r="BL67" s="1043">
        <f t="shared" si="26"/>
        <v>0</v>
      </c>
      <c r="BM67" s="1043">
        <f t="shared" si="26"/>
        <v>0</v>
      </c>
      <c r="BN67" s="1043">
        <f t="shared" si="26"/>
        <v>0</v>
      </c>
      <c r="BO67" s="1043">
        <f t="shared" si="26"/>
        <v>0</v>
      </c>
      <c r="BP67" s="1043">
        <f t="shared" si="26"/>
        <v>0</v>
      </c>
      <c r="BQ67" s="1043">
        <f t="shared" si="26"/>
        <v>0</v>
      </c>
      <c r="BR67" s="1043">
        <f t="shared" si="26"/>
        <v>0</v>
      </c>
      <c r="BS67" s="1043">
        <f t="shared" si="26"/>
        <v>0</v>
      </c>
      <c r="BT67" s="1043">
        <f t="shared" si="26"/>
        <v>0</v>
      </c>
      <c r="BU67" s="1043">
        <f t="shared" si="26"/>
        <v>0</v>
      </c>
      <c r="BV67" s="1043">
        <f t="shared" si="26"/>
        <v>0</v>
      </c>
      <c r="BW67" s="1043">
        <f t="shared" si="26"/>
        <v>0</v>
      </c>
    </row>
    <row r="68" spans="3:76">
      <c r="C68" s="1039"/>
      <c r="D68" s="1057" t="s">
        <v>209</v>
      </c>
      <c r="E68" s="1057"/>
      <c r="F68" s="1057"/>
      <c r="G68" s="1057"/>
      <c r="H68" s="1057"/>
      <c r="I68" s="1057"/>
      <c r="J68" s="1057"/>
      <c r="K68" s="1057"/>
      <c r="L68" s="1057"/>
      <c r="M68" s="1057"/>
      <c r="N68" s="1057"/>
      <c r="O68" s="1058"/>
      <c r="P68" s="1059">
        <f t="shared" ref="P68:AU68" si="27">SUMIF($K$5:$K$14,P4,$E$5:$E$14)</f>
        <v>0</v>
      </c>
      <c r="Q68" s="1059">
        <f t="shared" si="27"/>
        <v>0</v>
      </c>
      <c r="R68" s="1059">
        <f t="shared" si="27"/>
        <v>0</v>
      </c>
      <c r="S68" s="1059">
        <f t="shared" si="27"/>
        <v>0</v>
      </c>
      <c r="T68" s="1059">
        <f t="shared" si="27"/>
        <v>0</v>
      </c>
      <c r="U68" s="1059">
        <f t="shared" si="27"/>
        <v>0</v>
      </c>
      <c r="V68" s="1059">
        <f t="shared" si="27"/>
        <v>0</v>
      </c>
      <c r="W68" s="1059">
        <f t="shared" si="27"/>
        <v>0</v>
      </c>
      <c r="X68" s="1059">
        <f t="shared" si="27"/>
        <v>0</v>
      </c>
      <c r="Y68" s="1059">
        <f t="shared" si="27"/>
        <v>0</v>
      </c>
      <c r="Z68" s="1059">
        <f t="shared" si="27"/>
        <v>0</v>
      </c>
      <c r="AA68" s="1059">
        <f t="shared" si="27"/>
        <v>0</v>
      </c>
      <c r="AB68" s="1059">
        <f t="shared" si="27"/>
        <v>0</v>
      </c>
      <c r="AC68" s="1059">
        <f t="shared" si="27"/>
        <v>0</v>
      </c>
      <c r="AD68" s="1059">
        <f t="shared" si="27"/>
        <v>0</v>
      </c>
      <c r="AE68" s="1059">
        <f t="shared" si="27"/>
        <v>0</v>
      </c>
      <c r="AF68" s="1059">
        <f t="shared" si="27"/>
        <v>0</v>
      </c>
      <c r="AG68" s="1059">
        <f t="shared" si="27"/>
        <v>0</v>
      </c>
      <c r="AH68" s="1059">
        <f t="shared" si="27"/>
        <v>0</v>
      </c>
      <c r="AI68" s="1059">
        <f t="shared" si="27"/>
        <v>0</v>
      </c>
      <c r="AJ68" s="1059">
        <f t="shared" si="27"/>
        <v>0</v>
      </c>
      <c r="AK68" s="1059">
        <f t="shared" si="27"/>
        <v>0</v>
      </c>
      <c r="AL68" s="1059">
        <f t="shared" si="27"/>
        <v>0</v>
      </c>
      <c r="AM68" s="1059">
        <f t="shared" si="27"/>
        <v>0</v>
      </c>
      <c r="AN68" s="1059">
        <f t="shared" si="27"/>
        <v>0</v>
      </c>
      <c r="AO68" s="1059">
        <f t="shared" si="27"/>
        <v>0</v>
      </c>
      <c r="AP68" s="1059">
        <f t="shared" si="27"/>
        <v>0</v>
      </c>
      <c r="AQ68" s="1059">
        <f t="shared" si="27"/>
        <v>0</v>
      </c>
      <c r="AR68" s="1059">
        <f t="shared" si="27"/>
        <v>0</v>
      </c>
      <c r="AS68" s="1059">
        <f t="shared" si="27"/>
        <v>0</v>
      </c>
      <c r="AT68" s="1059">
        <f t="shared" si="27"/>
        <v>0</v>
      </c>
      <c r="AU68" s="1059">
        <f t="shared" si="27"/>
        <v>0</v>
      </c>
      <c r="AV68" s="1059">
        <f t="shared" ref="AV68:BW68" si="28">SUMIF($K$5:$K$14,AV4,$E$5:$E$14)</f>
        <v>0</v>
      </c>
      <c r="AW68" s="1059">
        <f t="shared" si="28"/>
        <v>0</v>
      </c>
      <c r="AX68" s="1059">
        <f t="shared" si="28"/>
        <v>0</v>
      </c>
      <c r="AY68" s="1059">
        <f t="shared" si="28"/>
        <v>0</v>
      </c>
      <c r="AZ68" s="1059">
        <f t="shared" si="28"/>
        <v>0</v>
      </c>
      <c r="BA68" s="1059">
        <f t="shared" si="28"/>
        <v>0</v>
      </c>
      <c r="BB68" s="1059">
        <f t="shared" si="28"/>
        <v>0</v>
      </c>
      <c r="BC68" s="1059">
        <f t="shared" si="28"/>
        <v>0</v>
      </c>
      <c r="BD68" s="1059">
        <f t="shared" si="28"/>
        <v>0</v>
      </c>
      <c r="BE68" s="1059">
        <f t="shared" si="28"/>
        <v>0</v>
      </c>
      <c r="BF68" s="1059">
        <f t="shared" si="28"/>
        <v>0</v>
      </c>
      <c r="BG68" s="1059">
        <f t="shared" si="28"/>
        <v>0</v>
      </c>
      <c r="BH68" s="1059">
        <f t="shared" si="28"/>
        <v>0</v>
      </c>
      <c r="BI68" s="1059">
        <f t="shared" si="28"/>
        <v>0</v>
      </c>
      <c r="BJ68" s="1059">
        <f t="shared" si="28"/>
        <v>0</v>
      </c>
      <c r="BK68" s="1059">
        <f t="shared" si="28"/>
        <v>0</v>
      </c>
      <c r="BL68" s="1059">
        <f t="shared" si="28"/>
        <v>0</v>
      </c>
      <c r="BM68" s="1059">
        <f t="shared" si="28"/>
        <v>0</v>
      </c>
      <c r="BN68" s="1059">
        <f t="shared" si="28"/>
        <v>0</v>
      </c>
      <c r="BO68" s="1059">
        <f t="shared" si="28"/>
        <v>0</v>
      </c>
      <c r="BP68" s="1059">
        <f t="shared" si="28"/>
        <v>0</v>
      </c>
      <c r="BQ68" s="1059">
        <f t="shared" si="28"/>
        <v>0</v>
      </c>
      <c r="BR68" s="1059">
        <f t="shared" si="28"/>
        <v>0</v>
      </c>
      <c r="BS68" s="1059">
        <f t="shared" si="28"/>
        <v>0</v>
      </c>
      <c r="BT68" s="1059">
        <f t="shared" si="28"/>
        <v>0</v>
      </c>
      <c r="BU68" s="1059">
        <f t="shared" si="28"/>
        <v>0</v>
      </c>
      <c r="BV68" s="1059">
        <f t="shared" si="28"/>
        <v>0</v>
      </c>
      <c r="BW68" s="1059">
        <f t="shared" si="28"/>
        <v>0</v>
      </c>
      <c r="BX68" s="1039"/>
    </row>
    <row r="69" spans="3:76">
      <c r="D69" s="1055" t="s">
        <v>220</v>
      </c>
      <c r="E69" s="1055"/>
      <c r="F69" s="1055"/>
      <c r="G69" s="1055"/>
      <c r="H69" s="1055"/>
      <c r="I69" s="1055"/>
      <c r="J69" s="1055"/>
      <c r="K69" s="1055"/>
      <c r="L69" s="1055"/>
      <c r="M69" s="1055"/>
      <c r="N69" s="1055"/>
      <c r="O69" s="1056"/>
      <c r="P69" s="1043">
        <f t="shared" ref="P69:AU69" si="29">SUMIF($K$15:$K$34,P4,$E$15:$E$34)</f>
        <v>0</v>
      </c>
      <c r="Q69" s="1043">
        <f t="shared" si="29"/>
        <v>0</v>
      </c>
      <c r="R69" s="1043">
        <f t="shared" si="29"/>
        <v>0</v>
      </c>
      <c r="S69" s="1043">
        <f t="shared" si="29"/>
        <v>0</v>
      </c>
      <c r="T69" s="1043">
        <f t="shared" si="29"/>
        <v>0</v>
      </c>
      <c r="U69" s="1043">
        <f t="shared" si="29"/>
        <v>0</v>
      </c>
      <c r="V69" s="1043">
        <f t="shared" si="29"/>
        <v>0</v>
      </c>
      <c r="W69" s="1043">
        <f t="shared" si="29"/>
        <v>0</v>
      </c>
      <c r="X69" s="1043">
        <f t="shared" si="29"/>
        <v>0</v>
      </c>
      <c r="Y69" s="1043">
        <f t="shared" si="29"/>
        <v>0</v>
      </c>
      <c r="Z69" s="1043">
        <f t="shared" si="29"/>
        <v>0</v>
      </c>
      <c r="AA69" s="1043">
        <f t="shared" si="29"/>
        <v>0</v>
      </c>
      <c r="AB69" s="1043">
        <f t="shared" si="29"/>
        <v>0</v>
      </c>
      <c r="AC69" s="1043">
        <f t="shared" si="29"/>
        <v>0</v>
      </c>
      <c r="AD69" s="1043">
        <f t="shared" si="29"/>
        <v>0</v>
      </c>
      <c r="AE69" s="1043">
        <f t="shared" si="29"/>
        <v>0</v>
      </c>
      <c r="AF69" s="1043">
        <f t="shared" si="29"/>
        <v>0</v>
      </c>
      <c r="AG69" s="1043">
        <f t="shared" si="29"/>
        <v>0</v>
      </c>
      <c r="AH69" s="1043">
        <f t="shared" si="29"/>
        <v>0</v>
      </c>
      <c r="AI69" s="1043">
        <f t="shared" si="29"/>
        <v>0</v>
      </c>
      <c r="AJ69" s="1043">
        <f t="shared" si="29"/>
        <v>0</v>
      </c>
      <c r="AK69" s="1043">
        <f t="shared" si="29"/>
        <v>0</v>
      </c>
      <c r="AL69" s="1043">
        <f t="shared" si="29"/>
        <v>0</v>
      </c>
      <c r="AM69" s="1043">
        <f t="shared" si="29"/>
        <v>0</v>
      </c>
      <c r="AN69" s="1043">
        <f t="shared" si="29"/>
        <v>0</v>
      </c>
      <c r="AO69" s="1043">
        <f t="shared" si="29"/>
        <v>0</v>
      </c>
      <c r="AP69" s="1043">
        <f t="shared" si="29"/>
        <v>0</v>
      </c>
      <c r="AQ69" s="1043">
        <f t="shared" si="29"/>
        <v>0</v>
      </c>
      <c r="AR69" s="1043">
        <f t="shared" si="29"/>
        <v>0</v>
      </c>
      <c r="AS69" s="1043">
        <f t="shared" si="29"/>
        <v>0</v>
      </c>
      <c r="AT69" s="1043">
        <f t="shared" si="29"/>
        <v>0</v>
      </c>
      <c r="AU69" s="1043">
        <f t="shared" si="29"/>
        <v>0</v>
      </c>
      <c r="AV69" s="1043">
        <f t="shared" ref="AV69:BW69" si="30">SUMIF($K$15:$K$34,AV4,$E$15:$E$34)</f>
        <v>0</v>
      </c>
      <c r="AW69" s="1043">
        <f t="shared" si="30"/>
        <v>0</v>
      </c>
      <c r="AX69" s="1043">
        <f t="shared" si="30"/>
        <v>0</v>
      </c>
      <c r="AY69" s="1043">
        <f t="shared" si="30"/>
        <v>0</v>
      </c>
      <c r="AZ69" s="1043">
        <f t="shared" si="30"/>
        <v>0</v>
      </c>
      <c r="BA69" s="1043">
        <f t="shared" si="30"/>
        <v>0</v>
      </c>
      <c r="BB69" s="1043">
        <f t="shared" si="30"/>
        <v>0</v>
      </c>
      <c r="BC69" s="1043">
        <f t="shared" si="30"/>
        <v>0</v>
      </c>
      <c r="BD69" s="1043">
        <f t="shared" si="30"/>
        <v>0</v>
      </c>
      <c r="BE69" s="1043">
        <f t="shared" si="30"/>
        <v>0</v>
      </c>
      <c r="BF69" s="1043">
        <f t="shared" si="30"/>
        <v>0</v>
      </c>
      <c r="BG69" s="1043">
        <f t="shared" si="30"/>
        <v>0</v>
      </c>
      <c r="BH69" s="1043">
        <f t="shared" si="30"/>
        <v>0</v>
      </c>
      <c r="BI69" s="1043">
        <f t="shared" si="30"/>
        <v>0</v>
      </c>
      <c r="BJ69" s="1043">
        <f t="shared" si="30"/>
        <v>0</v>
      </c>
      <c r="BK69" s="1043">
        <f t="shared" si="30"/>
        <v>0</v>
      </c>
      <c r="BL69" s="1043">
        <f t="shared" si="30"/>
        <v>0</v>
      </c>
      <c r="BM69" s="1043">
        <f t="shared" si="30"/>
        <v>0</v>
      </c>
      <c r="BN69" s="1043">
        <f t="shared" si="30"/>
        <v>0</v>
      </c>
      <c r="BO69" s="1043">
        <f t="shared" si="30"/>
        <v>0</v>
      </c>
      <c r="BP69" s="1043">
        <f t="shared" si="30"/>
        <v>0</v>
      </c>
      <c r="BQ69" s="1043">
        <f t="shared" si="30"/>
        <v>0</v>
      </c>
      <c r="BR69" s="1043">
        <f t="shared" si="30"/>
        <v>0</v>
      </c>
      <c r="BS69" s="1043">
        <f t="shared" si="30"/>
        <v>0</v>
      </c>
      <c r="BT69" s="1043">
        <f t="shared" si="30"/>
        <v>0</v>
      </c>
      <c r="BU69" s="1043">
        <f t="shared" si="30"/>
        <v>0</v>
      </c>
      <c r="BV69" s="1043">
        <f t="shared" si="30"/>
        <v>0</v>
      </c>
      <c r="BW69" s="1043">
        <f t="shared" si="30"/>
        <v>0</v>
      </c>
    </row>
    <row r="70" spans="3:76">
      <c r="D70" s="1055" t="s">
        <v>221</v>
      </c>
      <c r="E70" s="1055"/>
      <c r="F70" s="1055"/>
      <c r="G70" s="1055"/>
      <c r="H70" s="1055"/>
      <c r="I70" s="1055"/>
      <c r="J70" s="1055"/>
      <c r="K70" s="1055"/>
      <c r="L70" s="1055"/>
      <c r="M70" s="1055"/>
      <c r="N70" s="1055"/>
      <c r="O70" s="1056"/>
      <c r="P70" s="1043">
        <f t="shared" ref="P70:AU70" si="31">SUMIF($K$35:$K$54,P4,$E$35:$E$54)</f>
        <v>0</v>
      </c>
      <c r="Q70" s="1043">
        <f t="shared" si="31"/>
        <v>0</v>
      </c>
      <c r="R70" s="1043">
        <f t="shared" si="31"/>
        <v>0</v>
      </c>
      <c r="S70" s="1043">
        <f t="shared" si="31"/>
        <v>0</v>
      </c>
      <c r="T70" s="1043">
        <f t="shared" si="31"/>
        <v>0</v>
      </c>
      <c r="U70" s="1043">
        <f t="shared" si="31"/>
        <v>0</v>
      </c>
      <c r="V70" s="1043">
        <f t="shared" si="31"/>
        <v>0</v>
      </c>
      <c r="W70" s="1043">
        <f t="shared" si="31"/>
        <v>0</v>
      </c>
      <c r="X70" s="1043">
        <f t="shared" si="31"/>
        <v>0</v>
      </c>
      <c r="Y70" s="1043">
        <f t="shared" si="31"/>
        <v>0</v>
      </c>
      <c r="Z70" s="1043">
        <f t="shared" si="31"/>
        <v>0</v>
      </c>
      <c r="AA70" s="1043">
        <f t="shared" si="31"/>
        <v>0</v>
      </c>
      <c r="AB70" s="1043">
        <f t="shared" si="31"/>
        <v>0</v>
      </c>
      <c r="AC70" s="1043">
        <f t="shared" si="31"/>
        <v>0</v>
      </c>
      <c r="AD70" s="1043">
        <f t="shared" si="31"/>
        <v>0</v>
      </c>
      <c r="AE70" s="1043">
        <f t="shared" si="31"/>
        <v>0</v>
      </c>
      <c r="AF70" s="1043">
        <f t="shared" si="31"/>
        <v>0</v>
      </c>
      <c r="AG70" s="1043">
        <f t="shared" si="31"/>
        <v>0</v>
      </c>
      <c r="AH70" s="1043">
        <f t="shared" si="31"/>
        <v>0</v>
      </c>
      <c r="AI70" s="1043">
        <f t="shared" si="31"/>
        <v>0</v>
      </c>
      <c r="AJ70" s="1043">
        <f t="shared" si="31"/>
        <v>0</v>
      </c>
      <c r="AK70" s="1043">
        <f t="shared" si="31"/>
        <v>0</v>
      </c>
      <c r="AL70" s="1043">
        <f t="shared" si="31"/>
        <v>0</v>
      </c>
      <c r="AM70" s="1043">
        <f t="shared" si="31"/>
        <v>0</v>
      </c>
      <c r="AN70" s="1043">
        <f t="shared" si="31"/>
        <v>0</v>
      </c>
      <c r="AO70" s="1043">
        <f t="shared" si="31"/>
        <v>0</v>
      </c>
      <c r="AP70" s="1043">
        <f t="shared" si="31"/>
        <v>0</v>
      </c>
      <c r="AQ70" s="1043">
        <f t="shared" si="31"/>
        <v>0</v>
      </c>
      <c r="AR70" s="1043">
        <f t="shared" si="31"/>
        <v>0</v>
      </c>
      <c r="AS70" s="1043">
        <f t="shared" si="31"/>
        <v>0</v>
      </c>
      <c r="AT70" s="1043">
        <f t="shared" si="31"/>
        <v>0</v>
      </c>
      <c r="AU70" s="1043">
        <f t="shared" si="31"/>
        <v>0</v>
      </c>
      <c r="AV70" s="1043">
        <f t="shared" ref="AV70:BW70" si="32">SUMIF($K$35:$K$54,AV4,$E$35:$E$54)</f>
        <v>0</v>
      </c>
      <c r="AW70" s="1043">
        <f t="shared" si="32"/>
        <v>0</v>
      </c>
      <c r="AX70" s="1043">
        <f t="shared" si="32"/>
        <v>0</v>
      </c>
      <c r="AY70" s="1043">
        <f t="shared" si="32"/>
        <v>0</v>
      </c>
      <c r="AZ70" s="1043">
        <f t="shared" si="32"/>
        <v>0</v>
      </c>
      <c r="BA70" s="1043">
        <f t="shared" si="32"/>
        <v>0</v>
      </c>
      <c r="BB70" s="1043">
        <f t="shared" si="32"/>
        <v>0</v>
      </c>
      <c r="BC70" s="1043">
        <f t="shared" si="32"/>
        <v>0</v>
      </c>
      <c r="BD70" s="1043">
        <f t="shared" si="32"/>
        <v>0</v>
      </c>
      <c r="BE70" s="1043">
        <f t="shared" si="32"/>
        <v>0</v>
      </c>
      <c r="BF70" s="1043">
        <f t="shared" si="32"/>
        <v>0</v>
      </c>
      <c r="BG70" s="1043">
        <f t="shared" si="32"/>
        <v>0</v>
      </c>
      <c r="BH70" s="1043">
        <f t="shared" si="32"/>
        <v>0</v>
      </c>
      <c r="BI70" s="1043">
        <f t="shared" si="32"/>
        <v>0</v>
      </c>
      <c r="BJ70" s="1043">
        <f t="shared" si="32"/>
        <v>0</v>
      </c>
      <c r="BK70" s="1043">
        <f t="shared" si="32"/>
        <v>0</v>
      </c>
      <c r="BL70" s="1043">
        <f t="shared" si="32"/>
        <v>0</v>
      </c>
      <c r="BM70" s="1043">
        <f t="shared" si="32"/>
        <v>0</v>
      </c>
      <c r="BN70" s="1043">
        <f t="shared" si="32"/>
        <v>0</v>
      </c>
      <c r="BO70" s="1043">
        <f t="shared" si="32"/>
        <v>0</v>
      </c>
      <c r="BP70" s="1043">
        <f t="shared" si="32"/>
        <v>0</v>
      </c>
      <c r="BQ70" s="1043">
        <f t="shared" si="32"/>
        <v>0</v>
      </c>
      <c r="BR70" s="1043">
        <f t="shared" si="32"/>
        <v>0</v>
      </c>
      <c r="BS70" s="1043">
        <f t="shared" si="32"/>
        <v>0</v>
      </c>
      <c r="BT70" s="1043">
        <f t="shared" si="32"/>
        <v>0</v>
      </c>
      <c r="BU70" s="1043">
        <f t="shared" si="32"/>
        <v>0</v>
      </c>
      <c r="BV70" s="1043">
        <f t="shared" si="32"/>
        <v>0</v>
      </c>
      <c r="BW70" s="1043">
        <f t="shared" si="32"/>
        <v>0</v>
      </c>
    </row>
    <row r="71" spans="3:76">
      <c r="C71" s="1060"/>
      <c r="D71" s="1061" t="s">
        <v>18</v>
      </c>
      <c r="E71" s="1061"/>
      <c r="F71" s="1061"/>
      <c r="G71" s="1061"/>
      <c r="H71" s="1061"/>
      <c r="I71" s="1061"/>
      <c r="J71" s="1061"/>
      <c r="K71" s="1061"/>
      <c r="L71" s="1061"/>
      <c r="M71" s="1061"/>
      <c r="N71" s="1061"/>
      <c r="O71" s="1062"/>
      <c r="P71" s="1063">
        <f t="shared" ref="P71:AU71" si="33">SUM(P67:P70)</f>
        <v>0</v>
      </c>
      <c r="Q71" s="1063">
        <f t="shared" si="33"/>
        <v>0</v>
      </c>
      <c r="R71" s="1063">
        <f t="shared" si="33"/>
        <v>0</v>
      </c>
      <c r="S71" s="1063">
        <f t="shared" si="33"/>
        <v>0</v>
      </c>
      <c r="T71" s="1063">
        <f t="shared" si="33"/>
        <v>0</v>
      </c>
      <c r="U71" s="1063">
        <f t="shared" si="33"/>
        <v>0</v>
      </c>
      <c r="V71" s="1063">
        <f t="shared" si="33"/>
        <v>0</v>
      </c>
      <c r="W71" s="1063">
        <f t="shared" si="33"/>
        <v>0</v>
      </c>
      <c r="X71" s="1063">
        <f t="shared" si="33"/>
        <v>0</v>
      </c>
      <c r="Y71" s="1063">
        <f t="shared" si="33"/>
        <v>0</v>
      </c>
      <c r="Z71" s="1063">
        <f t="shared" si="33"/>
        <v>0</v>
      </c>
      <c r="AA71" s="1063">
        <f t="shared" si="33"/>
        <v>0</v>
      </c>
      <c r="AB71" s="1063">
        <f t="shared" si="33"/>
        <v>0</v>
      </c>
      <c r="AC71" s="1063">
        <f t="shared" si="33"/>
        <v>0</v>
      </c>
      <c r="AD71" s="1063">
        <f t="shared" si="33"/>
        <v>0</v>
      </c>
      <c r="AE71" s="1063">
        <f t="shared" si="33"/>
        <v>0</v>
      </c>
      <c r="AF71" s="1063">
        <f t="shared" si="33"/>
        <v>0</v>
      </c>
      <c r="AG71" s="1063">
        <f t="shared" si="33"/>
        <v>0</v>
      </c>
      <c r="AH71" s="1063">
        <f t="shared" si="33"/>
        <v>0</v>
      </c>
      <c r="AI71" s="1063">
        <f t="shared" si="33"/>
        <v>0</v>
      </c>
      <c r="AJ71" s="1063">
        <f t="shared" si="33"/>
        <v>0</v>
      </c>
      <c r="AK71" s="1063">
        <f t="shared" si="33"/>
        <v>0</v>
      </c>
      <c r="AL71" s="1063">
        <f t="shared" si="33"/>
        <v>0</v>
      </c>
      <c r="AM71" s="1063">
        <f t="shared" si="33"/>
        <v>0</v>
      </c>
      <c r="AN71" s="1063">
        <f t="shared" si="33"/>
        <v>0</v>
      </c>
      <c r="AO71" s="1063">
        <f t="shared" si="33"/>
        <v>0</v>
      </c>
      <c r="AP71" s="1063">
        <f t="shared" si="33"/>
        <v>0</v>
      </c>
      <c r="AQ71" s="1063">
        <f t="shared" si="33"/>
        <v>0</v>
      </c>
      <c r="AR71" s="1063">
        <f t="shared" si="33"/>
        <v>0</v>
      </c>
      <c r="AS71" s="1063">
        <f t="shared" si="33"/>
        <v>0</v>
      </c>
      <c r="AT71" s="1063">
        <f t="shared" si="33"/>
        <v>0</v>
      </c>
      <c r="AU71" s="1063">
        <f t="shared" si="33"/>
        <v>0</v>
      </c>
      <c r="AV71" s="1063">
        <f t="shared" ref="AV71:BW71" si="34">SUM(AV67:AV70)</f>
        <v>0</v>
      </c>
      <c r="AW71" s="1063">
        <f t="shared" si="34"/>
        <v>0</v>
      </c>
      <c r="AX71" s="1063">
        <f t="shared" si="34"/>
        <v>0</v>
      </c>
      <c r="AY71" s="1063">
        <f t="shared" si="34"/>
        <v>0</v>
      </c>
      <c r="AZ71" s="1063">
        <f t="shared" si="34"/>
        <v>0</v>
      </c>
      <c r="BA71" s="1063">
        <f t="shared" si="34"/>
        <v>0</v>
      </c>
      <c r="BB71" s="1063">
        <f t="shared" si="34"/>
        <v>0</v>
      </c>
      <c r="BC71" s="1063">
        <f t="shared" si="34"/>
        <v>0</v>
      </c>
      <c r="BD71" s="1063">
        <f t="shared" si="34"/>
        <v>0</v>
      </c>
      <c r="BE71" s="1063">
        <f t="shared" si="34"/>
        <v>0</v>
      </c>
      <c r="BF71" s="1063">
        <f t="shared" si="34"/>
        <v>0</v>
      </c>
      <c r="BG71" s="1063">
        <f t="shared" si="34"/>
        <v>0</v>
      </c>
      <c r="BH71" s="1063">
        <f t="shared" si="34"/>
        <v>0</v>
      </c>
      <c r="BI71" s="1063">
        <f t="shared" si="34"/>
        <v>0</v>
      </c>
      <c r="BJ71" s="1063">
        <f t="shared" si="34"/>
        <v>0</v>
      </c>
      <c r="BK71" s="1063">
        <f t="shared" si="34"/>
        <v>0</v>
      </c>
      <c r="BL71" s="1063">
        <f t="shared" si="34"/>
        <v>0</v>
      </c>
      <c r="BM71" s="1063">
        <f t="shared" si="34"/>
        <v>0</v>
      </c>
      <c r="BN71" s="1063">
        <f t="shared" si="34"/>
        <v>0</v>
      </c>
      <c r="BO71" s="1063">
        <f t="shared" si="34"/>
        <v>0</v>
      </c>
      <c r="BP71" s="1063">
        <f t="shared" si="34"/>
        <v>0</v>
      </c>
      <c r="BQ71" s="1063">
        <f t="shared" si="34"/>
        <v>0</v>
      </c>
      <c r="BR71" s="1063">
        <f t="shared" si="34"/>
        <v>0</v>
      </c>
      <c r="BS71" s="1063">
        <f t="shared" si="34"/>
        <v>0</v>
      </c>
      <c r="BT71" s="1063">
        <f t="shared" si="34"/>
        <v>0</v>
      </c>
      <c r="BU71" s="1063">
        <f t="shared" si="34"/>
        <v>0</v>
      </c>
      <c r="BV71" s="1063">
        <f t="shared" si="34"/>
        <v>0</v>
      </c>
      <c r="BW71" s="1063">
        <f t="shared" si="34"/>
        <v>0</v>
      </c>
      <c r="BX71" s="1060"/>
    </row>
    <row r="72" spans="3:76">
      <c r="D72" s="1064"/>
      <c r="E72" s="1064"/>
      <c r="F72" s="1064"/>
      <c r="G72" s="1064"/>
      <c r="H72" s="1064"/>
      <c r="I72" s="1064"/>
      <c r="J72" s="1064"/>
      <c r="K72" s="1064"/>
      <c r="L72" s="1064"/>
      <c r="M72" s="1064"/>
      <c r="N72" s="1064"/>
      <c r="O72" s="1065"/>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043"/>
      <c r="AM72" s="1043"/>
      <c r="AN72" s="1043"/>
      <c r="AO72" s="1043"/>
      <c r="AP72" s="1043"/>
      <c r="AQ72" s="1043"/>
      <c r="AR72" s="1043"/>
      <c r="AS72" s="1043"/>
      <c r="AT72" s="1043"/>
      <c r="AU72" s="1043"/>
      <c r="AV72" s="1043"/>
      <c r="AW72" s="1043"/>
      <c r="AX72" s="1043"/>
      <c r="AY72" s="1043"/>
      <c r="AZ72" s="1043"/>
      <c r="BA72" s="1043"/>
      <c r="BB72" s="1043"/>
      <c r="BC72" s="1043"/>
      <c r="BD72" s="1043"/>
      <c r="BE72" s="1043"/>
      <c r="BF72" s="1043"/>
      <c r="BG72" s="1043"/>
      <c r="BH72" s="1043"/>
      <c r="BI72" s="1043"/>
      <c r="BJ72" s="1043"/>
      <c r="BK72" s="1043"/>
      <c r="BL72" s="1043"/>
      <c r="BM72" s="1043"/>
      <c r="BN72" s="1043"/>
      <c r="BO72" s="1043"/>
      <c r="BP72" s="1043"/>
      <c r="BQ72" s="1043"/>
      <c r="BR72" s="1043"/>
      <c r="BS72" s="1043"/>
      <c r="BT72" s="1043"/>
      <c r="BU72" s="1043"/>
      <c r="BV72" s="1043"/>
      <c r="BW72" s="1043"/>
    </row>
    <row r="73" spans="3:76" ht="25.5">
      <c r="D73" s="1066" t="s">
        <v>346</v>
      </c>
      <c r="E73" s="1067"/>
      <c r="F73" s="1067"/>
      <c r="G73" s="1067"/>
      <c r="H73" s="1067"/>
      <c r="I73" s="1067"/>
      <c r="J73" s="1067"/>
      <c r="K73" s="1067"/>
      <c r="L73" s="1067"/>
      <c r="M73" s="1067"/>
      <c r="N73" s="1067"/>
      <c r="O73" s="1068"/>
      <c r="P73" s="1063">
        <f t="array" ref="P73">SUM(($K$5:$K$64=P$4)*($G$5:$G$64=1)*$E$5:$E$64)</f>
        <v>0</v>
      </c>
      <c r="Q73" s="1063">
        <f t="array" ref="Q73">SUM(($K$5:$K$64=Q$4)*($G$5:$G$64=1)*$E$5:$E$64)</f>
        <v>0</v>
      </c>
      <c r="R73" s="1063">
        <f t="array" ref="R73">SUM(($K$5:$K$64=R$4)*($G$5:$G$64=1)*$E$5:$E$64)</f>
        <v>0</v>
      </c>
      <c r="S73" s="1063">
        <f t="array" ref="S73">SUM(($K$5:$K$64=S$4)*($G$5:$G$64=1)*$E$5:$E$64)</f>
        <v>0</v>
      </c>
      <c r="T73" s="1063">
        <f t="array" ref="T73">SUM(($K$5:$K$64=T$4)*($G$5:$G$64=1)*$E$5:$E$64)</f>
        <v>0</v>
      </c>
      <c r="U73" s="1063">
        <f t="array" ref="U73">SUM(($K$5:$K$64=U$4)*($G$5:$G$64=1)*$E$5:$E$64)</f>
        <v>0</v>
      </c>
      <c r="V73" s="1063">
        <f t="array" ref="V73">SUM(($K$5:$K$64=V$4)*($G$5:$G$64=1)*$E$5:$E$64)</f>
        <v>0</v>
      </c>
      <c r="W73" s="1063">
        <f t="array" ref="W73">SUM(($K$5:$K$64=W$4)*($G$5:$G$64=1)*$E$5:$E$64)</f>
        <v>0</v>
      </c>
      <c r="X73" s="1063">
        <f t="array" ref="X73">SUM(($K$5:$K$64=X$4)*($G$5:$G$64=1)*$E$5:$E$64)</f>
        <v>0</v>
      </c>
      <c r="Y73" s="1063">
        <f t="array" ref="Y73">SUM(($K$5:$K$64=Y$4)*($G$5:$G$64=1)*$E$5:$E$64)</f>
        <v>0</v>
      </c>
      <c r="Z73" s="1063">
        <f t="array" ref="Z73">SUM(($K$5:$K$64=Z$4)*($G$5:$G$64=1)*$E$5:$E$64)</f>
        <v>0</v>
      </c>
      <c r="AA73" s="1063">
        <f t="array" ref="AA73">SUM(($K$5:$K$64=AA$4)*($G$5:$G$64=1)*$E$5:$E$64)</f>
        <v>0</v>
      </c>
      <c r="AB73" s="1063">
        <f t="array" ref="AB73">SUM(($K$5:$K$64=AB$4)*($G$5:$G$64=1)*$E$5:$E$64)</f>
        <v>0</v>
      </c>
      <c r="AC73" s="1063">
        <f t="array" ref="AC73">SUM(($K$5:$K$64=AC$4)*($G$5:$G$64=1)*$E$5:$E$64)</f>
        <v>0</v>
      </c>
      <c r="AD73" s="1063">
        <f t="array" ref="AD73">SUM(($K$5:$K$64=AD$4)*($G$5:$G$64=1)*$E$5:$E$64)</f>
        <v>0</v>
      </c>
      <c r="AE73" s="1063">
        <f t="array" ref="AE73">SUM(($K$5:$K$64=AE$4)*($G$5:$G$64=1)*$E$5:$E$64)</f>
        <v>0</v>
      </c>
      <c r="AF73" s="1063">
        <f t="array" ref="AF73">SUM(($K$5:$K$64=AF$4)*($G$5:$G$64=1)*$E$5:$E$64)</f>
        <v>0</v>
      </c>
      <c r="AG73" s="1063">
        <f t="array" ref="AG73">SUM(($K$5:$K$64=AG$4)*($G$5:$G$64=1)*$E$5:$E$64)</f>
        <v>0</v>
      </c>
      <c r="AH73" s="1063">
        <f t="array" ref="AH73">SUM(($K$5:$K$64=AH$4)*($G$5:$G$64=1)*$E$5:$E$64)</f>
        <v>0</v>
      </c>
      <c r="AI73" s="1063">
        <f t="array" ref="AI73">SUM(($K$5:$K$64=AI$4)*($G$5:$G$64=1)*$E$5:$E$64)</f>
        <v>0</v>
      </c>
      <c r="AJ73" s="1063">
        <f t="array" ref="AJ73">SUM(($K$5:$K$64=AJ$4)*($G$5:$G$64=1)*$E$5:$E$64)</f>
        <v>0</v>
      </c>
      <c r="AK73" s="1063">
        <f t="array" ref="AK73">SUM(($K$5:$K$64=AK$4)*($G$5:$G$64=1)*$E$5:$E$64)</f>
        <v>0</v>
      </c>
      <c r="AL73" s="1063">
        <f t="array" ref="AL73">SUM(($K$5:$K$64=AL$4)*($G$5:$G$64=1)*$E$5:$E$64)</f>
        <v>0</v>
      </c>
      <c r="AM73" s="1063">
        <f t="array" ref="AM73">SUM(($K$5:$K$64=AM$4)*($G$5:$G$64=1)*$E$5:$E$64)</f>
        <v>0</v>
      </c>
      <c r="AN73" s="1063">
        <f t="array" ref="AN73">SUM(($K$5:$K$64=AN$4)*($G$5:$G$64=1)*$E$5:$E$64)</f>
        <v>0</v>
      </c>
      <c r="AO73" s="1063">
        <f t="array" ref="AO73">SUM(($K$5:$K$64=AO$4)*($G$5:$G$64=1)*$E$5:$E$64)</f>
        <v>0</v>
      </c>
      <c r="AP73" s="1063">
        <f t="array" ref="AP73">SUM(($K$5:$K$64=AP$4)*($G$5:$G$64=1)*$E$5:$E$64)</f>
        <v>0</v>
      </c>
      <c r="AQ73" s="1063">
        <f t="array" ref="AQ73">SUM(($K$5:$K$64=AQ$4)*($G$5:$G$64=1)*$E$5:$E$64)</f>
        <v>0</v>
      </c>
      <c r="AR73" s="1063">
        <f t="array" ref="AR73">SUM(($K$5:$K$64=AR$4)*($G$5:$G$64=1)*$E$5:$E$64)</f>
        <v>0</v>
      </c>
      <c r="AS73" s="1063">
        <f t="array" ref="AS73">SUM(($K$5:$K$64=AS$4)*($G$5:$G$64=1)*$E$5:$E$64)</f>
        <v>0</v>
      </c>
      <c r="AT73" s="1063">
        <f t="array" ref="AT73">SUM(($K$5:$K$64=AT$4)*($G$5:$G$64=1)*$E$5:$E$64)</f>
        <v>0</v>
      </c>
      <c r="AU73" s="1063">
        <f t="array" ref="AU73">SUM(($K$5:$K$64=AU$4)*($G$5:$G$64=1)*$E$5:$E$64)</f>
        <v>0</v>
      </c>
      <c r="AV73" s="1063">
        <f t="array" ref="AV73">SUM(($K$5:$K$64=AV$4)*($G$5:$G$64=1)*$E$5:$E$64)</f>
        <v>0</v>
      </c>
      <c r="AW73" s="1063">
        <f t="array" ref="AW73">SUM(($K$5:$K$64=AW$4)*($G$5:$G$64=1)*$E$5:$E$64)</f>
        <v>0</v>
      </c>
      <c r="AX73" s="1063">
        <f t="array" ref="AX73">SUM(($K$5:$K$64=AX$4)*($G$5:$G$64=1)*$E$5:$E$64)</f>
        <v>0</v>
      </c>
      <c r="AY73" s="1063">
        <f t="array" ref="AY73">SUM(($K$5:$K$64=AY$4)*($G$5:$G$64=1)*$E$5:$E$64)</f>
        <v>0</v>
      </c>
      <c r="AZ73" s="1063">
        <f t="array" ref="AZ73">SUM(($K$5:$K$64=AZ$4)*($G$5:$G$64=1)*$E$5:$E$64)</f>
        <v>0</v>
      </c>
      <c r="BA73" s="1063">
        <f t="array" ref="BA73">SUM(($K$5:$K$64=BA$4)*($G$5:$G$64=1)*$E$5:$E$64)</f>
        <v>0</v>
      </c>
      <c r="BB73" s="1063">
        <f t="array" ref="BB73">SUM(($K$5:$K$64=BB$4)*($G$5:$G$64=1)*$E$5:$E$64)</f>
        <v>0</v>
      </c>
      <c r="BC73" s="1063">
        <f t="array" ref="BC73">SUM(($K$5:$K$64=BC$4)*($G$5:$G$64=1)*$E$5:$E$64)</f>
        <v>0</v>
      </c>
      <c r="BD73" s="1063">
        <f t="array" ref="BD73">SUM(($K$5:$K$64=BD$4)*($G$5:$G$64=1)*$E$5:$E$64)</f>
        <v>0</v>
      </c>
      <c r="BE73" s="1063">
        <f t="array" ref="BE73">SUM(($K$5:$K$64=BE$4)*($G$5:$G$64=1)*$E$5:$E$64)</f>
        <v>0</v>
      </c>
      <c r="BF73" s="1063">
        <f t="array" ref="BF73">SUM(($K$5:$K$64=BF$4)*($G$5:$G$64=1)*$E$5:$E$64)</f>
        <v>0</v>
      </c>
      <c r="BG73" s="1063">
        <f t="array" ref="BG73">SUM(($K$5:$K$64=BG$4)*($G$5:$G$64=1)*$E$5:$E$64)</f>
        <v>0</v>
      </c>
      <c r="BH73" s="1063">
        <f t="array" ref="BH73">SUM(($K$5:$K$64=BH$4)*($G$5:$G$64=1)*$E$5:$E$64)</f>
        <v>0</v>
      </c>
      <c r="BI73" s="1063">
        <f t="array" ref="BI73">SUM(($K$5:$K$64=BI$4)*($G$5:$G$64=1)*$E$5:$E$64)</f>
        <v>0</v>
      </c>
      <c r="BJ73" s="1063">
        <f t="array" ref="BJ73">SUM(($K$5:$K$64=BJ$4)*($G$5:$G$64=1)*$E$5:$E$64)</f>
        <v>0</v>
      </c>
      <c r="BK73" s="1063">
        <f t="array" ref="BK73">SUM(($K$5:$K$64=BK$4)*($G$5:$G$64=1)*$E$5:$E$64)</f>
        <v>0</v>
      </c>
      <c r="BL73" s="1063">
        <f t="array" ref="BL73">SUM(($K$5:$K$64=BL$4)*($G$5:$G$64=1)*$E$5:$E$64)</f>
        <v>0</v>
      </c>
      <c r="BM73" s="1063">
        <f t="array" ref="BM73">SUM(($K$5:$K$64=BM$4)*($G$5:$G$64=1)*$E$5:$E$64)</f>
        <v>0</v>
      </c>
      <c r="BN73" s="1063">
        <f t="array" ref="BN73">SUM(($K$5:$K$64=BN$4)*($G$5:$G$64=1)*$E$5:$E$64)</f>
        <v>0</v>
      </c>
      <c r="BO73" s="1063">
        <f t="array" ref="BO73">SUM(($K$5:$K$64=BO$4)*($G$5:$G$64=1)*$E$5:$E$64)</f>
        <v>0</v>
      </c>
      <c r="BP73" s="1063">
        <f t="array" ref="BP73">SUM(($K$5:$K$64=BP$4)*($G$5:$G$64=1)*$E$5:$E$64)</f>
        <v>0</v>
      </c>
      <c r="BQ73" s="1063">
        <f t="array" ref="BQ73">SUM(($K$5:$K$64=BQ$4)*($G$5:$G$64=1)*$E$5:$E$64)</f>
        <v>0</v>
      </c>
      <c r="BR73" s="1063">
        <f t="array" ref="BR73">SUM(($K$5:$K$64=BR$4)*($G$5:$G$64=1)*$E$5:$E$64)</f>
        <v>0</v>
      </c>
      <c r="BS73" s="1063">
        <f t="array" ref="BS73">SUM(($K$5:$K$64=BS$4)*($G$5:$G$64=1)*$E$5:$E$64)</f>
        <v>0</v>
      </c>
      <c r="BT73" s="1063">
        <f t="array" ref="BT73">SUM(($K$5:$K$64=BT$4)*($G$5:$G$64=1)*$E$5:$E$64)</f>
        <v>0</v>
      </c>
      <c r="BU73" s="1063">
        <f t="array" ref="BU73">SUM(($K$5:$K$64=BU$4)*($G$5:$G$64=1)*$E$5:$E$64)</f>
        <v>0</v>
      </c>
      <c r="BV73" s="1063">
        <f t="array" ref="BV73">SUM(($K$5:$K$64=BV$4)*($G$5:$G$64=1)*$E$5:$E$64)</f>
        <v>0</v>
      </c>
      <c r="BW73" s="1063">
        <f t="array" ref="BW73">SUM(($K$5:$K$64=BW$4)*($G$5:$G$64=1)*$E$5:$E$64)</f>
        <v>0</v>
      </c>
    </row>
  </sheetData>
  <sheetProtection sheet="1" objects="1" scenarios="1"/>
  <printOptions gridLines="1"/>
  <pageMargins left="0.7" right="0.7" top="0.75" bottom="0.75" header="0.3" footer="0.3"/>
  <pageSetup scale="51" orientation="landscape" r:id="rId1"/>
  <headerFooter>
    <oddHeader>&amp;CDepreciation Schedule</oddHeader>
    <oddFooter>Page &amp;P of &amp;N</oddFooter>
  </headerFooter>
  <colBreaks count="3" manualBreakCount="3">
    <brk id="15" max="1048575" man="1"/>
    <brk id="34" max="72" man="1"/>
    <brk id="54" max="1048575" man="1"/>
  </colBreaks>
  <legacyDrawing r:id="rId2"/>
</worksheet>
</file>

<file path=xl/worksheets/sheet23.xml><?xml version="1.0" encoding="utf-8"?>
<worksheet xmlns="http://schemas.openxmlformats.org/spreadsheetml/2006/main" xmlns:r="http://schemas.openxmlformats.org/officeDocument/2006/relationships">
  <sheetPr codeName="Sheet12"/>
  <dimension ref="A2:CT131"/>
  <sheetViews>
    <sheetView zoomScaleNormal="100" workbookViewId="0">
      <selection activeCell="C2" sqref="C2"/>
    </sheetView>
  </sheetViews>
  <sheetFormatPr defaultRowHeight="12.75"/>
  <cols>
    <col min="1" max="1" width="1.5703125" customWidth="1"/>
    <col min="2" max="2" width="6.5703125" customWidth="1"/>
    <col min="3" max="3" width="25.5703125" customWidth="1"/>
    <col min="4" max="4" width="17.42578125" customWidth="1"/>
    <col min="11" max="11" width="10.85546875" customWidth="1"/>
    <col min="12" max="12" width="2.5703125" customWidth="1"/>
    <col min="13" max="14" width="10.7109375" bestFit="1" customWidth="1"/>
    <col min="15" max="29" width="9.7109375" bestFit="1" customWidth="1"/>
    <col min="30" max="30" width="10.7109375" bestFit="1" customWidth="1"/>
    <col min="31" max="33" width="9.7109375" bestFit="1" customWidth="1"/>
    <col min="34" max="34" width="10.7109375" bestFit="1" customWidth="1"/>
    <col min="35" max="38" width="9.7109375" bestFit="1" customWidth="1"/>
    <col min="39" max="39" width="13" bestFit="1" customWidth="1"/>
    <col min="40" max="72" width="10.7109375" bestFit="1" customWidth="1"/>
    <col min="73" max="74" width="10.42578125" bestFit="1" customWidth="1"/>
    <col min="75" max="82" width="10.28515625" bestFit="1" customWidth="1"/>
    <col min="83" max="84" width="9.42578125" bestFit="1" customWidth="1"/>
  </cols>
  <sheetData>
    <row r="2" spans="1:91" s="1012" customFormat="1" ht="15.75">
      <c r="B2" s="922"/>
      <c r="C2" s="922" t="s">
        <v>244</v>
      </c>
      <c r="D2" s="922"/>
      <c r="E2" s="922"/>
      <c r="F2" s="1070"/>
      <c r="G2" s="922"/>
      <c r="H2" s="922"/>
      <c r="I2" s="922"/>
      <c r="J2" s="922"/>
      <c r="K2" s="1070"/>
      <c r="L2" s="922"/>
      <c r="M2" s="922" t="s">
        <v>244</v>
      </c>
      <c r="N2" s="922"/>
      <c r="O2" s="922"/>
      <c r="P2" s="1070"/>
      <c r="Q2" s="922"/>
      <c r="R2" s="922"/>
      <c r="S2" s="922"/>
      <c r="T2" s="922"/>
      <c r="U2" s="1070"/>
      <c r="V2" s="922"/>
      <c r="W2" s="922"/>
      <c r="X2" s="922"/>
      <c r="Y2" s="922" t="s">
        <v>244</v>
      </c>
      <c r="Z2" s="1070"/>
      <c r="AA2" s="1070"/>
      <c r="AB2" s="1070"/>
      <c r="AC2" s="1070"/>
      <c r="AD2" s="1070"/>
      <c r="AE2" s="1070"/>
      <c r="AF2" s="1070"/>
      <c r="AG2" s="1070"/>
      <c r="AH2" s="1070"/>
      <c r="AI2" s="1070"/>
      <c r="AJ2" s="1070"/>
      <c r="AK2" s="1070" t="s">
        <v>244</v>
      </c>
      <c r="AL2" s="1070"/>
      <c r="AM2" s="1070"/>
      <c r="AN2" s="1070"/>
      <c r="AO2" s="1070"/>
      <c r="AP2" s="1070"/>
      <c r="AQ2" s="1070"/>
      <c r="AR2" s="1070"/>
      <c r="AS2" s="1070"/>
      <c r="AT2" s="1070"/>
      <c r="AU2" s="1070"/>
      <c r="AV2" s="1070"/>
      <c r="AW2" s="1070" t="s">
        <v>244</v>
      </c>
      <c r="AX2" s="1070"/>
      <c r="AY2" s="1070"/>
      <c r="AZ2" s="1070"/>
      <c r="BA2" s="1070"/>
      <c r="BB2" s="1070"/>
      <c r="BC2" s="1070"/>
      <c r="BD2" s="1070"/>
      <c r="BE2" s="1070"/>
      <c r="BF2" s="1070"/>
      <c r="BG2" s="1070"/>
      <c r="BH2" s="1070"/>
      <c r="BI2" s="1070" t="s">
        <v>244</v>
      </c>
      <c r="BJ2" s="1070"/>
      <c r="BK2" s="1070"/>
      <c r="BL2" s="1070"/>
      <c r="BM2" s="1070"/>
      <c r="BN2" s="1070"/>
      <c r="BO2" s="1070"/>
      <c r="BP2" s="1070"/>
      <c r="BQ2" s="1070"/>
      <c r="BR2" s="1070"/>
      <c r="BS2" s="1070"/>
      <c r="BT2" s="1070"/>
    </row>
    <row r="3" spans="1:91" ht="13.5" thickBot="1">
      <c r="A3" s="510"/>
      <c r="B3" s="790"/>
      <c r="C3" s="790"/>
      <c r="D3" s="790"/>
      <c r="E3" s="790"/>
      <c r="F3" s="790"/>
      <c r="G3" s="790"/>
      <c r="H3" s="790"/>
      <c r="I3" s="790"/>
      <c r="J3" s="790"/>
      <c r="K3" s="790"/>
      <c r="L3" s="790"/>
      <c r="M3" s="790">
        <f>cStartDate</f>
        <v>39813</v>
      </c>
      <c r="N3" s="790">
        <f t="shared" ref="N3:AS3" si="0">DATE(YEAR(cStartDate), MONTH(cStartDate)+N4-1, DAY(cStartDate))</f>
        <v>39844</v>
      </c>
      <c r="O3" s="790">
        <f t="shared" si="0"/>
        <v>39872</v>
      </c>
      <c r="P3" s="790">
        <f t="shared" si="0"/>
        <v>39903</v>
      </c>
      <c r="Q3" s="790">
        <f t="shared" si="0"/>
        <v>39933</v>
      </c>
      <c r="R3" s="790">
        <f t="shared" si="0"/>
        <v>39964</v>
      </c>
      <c r="S3" s="790">
        <f t="shared" si="0"/>
        <v>39994</v>
      </c>
      <c r="T3" s="790">
        <f t="shared" si="0"/>
        <v>40025</v>
      </c>
      <c r="U3" s="790">
        <f t="shared" si="0"/>
        <v>40056</v>
      </c>
      <c r="V3" s="790">
        <f t="shared" si="0"/>
        <v>40086</v>
      </c>
      <c r="W3" s="790">
        <f t="shared" si="0"/>
        <v>40117</v>
      </c>
      <c r="X3" s="790">
        <f t="shared" si="0"/>
        <v>40147</v>
      </c>
      <c r="Y3" s="790">
        <f t="shared" si="0"/>
        <v>40178</v>
      </c>
      <c r="Z3" s="790">
        <f t="shared" si="0"/>
        <v>40209</v>
      </c>
      <c r="AA3" s="790">
        <f t="shared" si="0"/>
        <v>40237</v>
      </c>
      <c r="AB3" s="790">
        <f t="shared" si="0"/>
        <v>40268</v>
      </c>
      <c r="AC3" s="790">
        <f t="shared" si="0"/>
        <v>40298</v>
      </c>
      <c r="AD3" s="790">
        <f t="shared" si="0"/>
        <v>40329</v>
      </c>
      <c r="AE3" s="790">
        <f t="shared" si="0"/>
        <v>40359</v>
      </c>
      <c r="AF3" s="790">
        <f t="shared" si="0"/>
        <v>40390</v>
      </c>
      <c r="AG3" s="790">
        <f t="shared" si="0"/>
        <v>40421</v>
      </c>
      <c r="AH3" s="790">
        <f t="shared" si="0"/>
        <v>40451</v>
      </c>
      <c r="AI3" s="790">
        <f t="shared" si="0"/>
        <v>40482</v>
      </c>
      <c r="AJ3" s="790">
        <f t="shared" si="0"/>
        <v>40512</v>
      </c>
      <c r="AK3" s="790">
        <f t="shared" si="0"/>
        <v>40543</v>
      </c>
      <c r="AL3" s="790">
        <f t="shared" si="0"/>
        <v>40574</v>
      </c>
      <c r="AM3" s="790">
        <f t="shared" si="0"/>
        <v>40602</v>
      </c>
      <c r="AN3" s="790">
        <f t="shared" si="0"/>
        <v>40633</v>
      </c>
      <c r="AO3" s="790">
        <f t="shared" si="0"/>
        <v>40663</v>
      </c>
      <c r="AP3" s="790">
        <f t="shared" si="0"/>
        <v>40694</v>
      </c>
      <c r="AQ3" s="790">
        <f t="shared" si="0"/>
        <v>40724</v>
      </c>
      <c r="AR3" s="790">
        <f t="shared" si="0"/>
        <v>40755</v>
      </c>
      <c r="AS3" s="790">
        <f t="shared" si="0"/>
        <v>40786</v>
      </c>
      <c r="AT3" s="790">
        <f t="shared" ref="AT3:BT3" si="1">DATE(YEAR(cStartDate), MONTH(cStartDate)+AT4-1, DAY(cStartDate))</f>
        <v>40816</v>
      </c>
      <c r="AU3" s="790">
        <f t="shared" si="1"/>
        <v>40847</v>
      </c>
      <c r="AV3" s="790">
        <f t="shared" si="1"/>
        <v>40877</v>
      </c>
      <c r="AW3" s="790">
        <f t="shared" si="1"/>
        <v>40908</v>
      </c>
      <c r="AX3" s="790">
        <f t="shared" si="1"/>
        <v>40939</v>
      </c>
      <c r="AY3" s="790">
        <f t="shared" si="1"/>
        <v>40968</v>
      </c>
      <c r="AZ3" s="790">
        <f t="shared" si="1"/>
        <v>40999</v>
      </c>
      <c r="BA3" s="790">
        <f t="shared" si="1"/>
        <v>41029</v>
      </c>
      <c r="BB3" s="790">
        <f t="shared" si="1"/>
        <v>41060</v>
      </c>
      <c r="BC3" s="790">
        <f t="shared" si="1"/>
        <v>41090</v>
      </c>
      <c r="BD3" s="790">
        <f t="shared" si="1"/>
        <v>41121</v>
      </c>
      <c r="BE3" s="790">
        <f t="shared" si="1"/>
        <v>41152</v>
      </c>
      <c r="BF3" s="790">
        <f t="shared" si="1"/>
        <v>41182</v>
      </c>
      <c r="BG3" s="790">
        <f t="shared" si="1"/>
        <v>41213</v>
      </c>
      <c r="BH3" s="790">
        <f t="shared" si="1"/>
        <v>41243</v>
      </c>
      <c r="BI3" s="790">
        <f t="shared" si="1"/>
        <v>41274</v>
      </c>
      <c r="BJ3" s="790">
        <f t="shared" si="1"/>
        <v>41305</v>
      </c>
      <c r="BK3" s="790">
        <f t="shared" si="1"/>
        <v>41333</v>
      </c>
      <c r="BL3" s="790">
        <f t="shared" si="1"/>
        <v>41364</v>
      </c>
      <c r="BM3" s="790">
        <f t="shared" si="1"/>
        <v>41394</v>
      </c>
      <c r="BN3" s="790">
        <f t="shared" si="1"/>
        <v>41425</v>
      </c>
      <c r="BO3" s="790">
        <f t="shared" si="1"/>
        <v>41455</v>
      </c>
      <c r="BP3" s="790">
        <f t="shared" si="1"/>
        <v>41486</v>
      </c>
      <c r="BQ3" s="790">
        <f t="shared" si="1"/>
        <v>41517</v>
      </c>
      <c r="BR3" s="790">
        <f t="shared" si="1"/>
        <v>41547</v>
      </c>
      <c r="BS3" s="790">
        <f t="shared" si="1"/>
        <v>41578</v>
      </c>
      <c r="BT3" s="790">
        <f t="shared" si="1"/>
        <v>41608</v>
      </c>
      <c r="CG3" s="510"/>
      <c r="CH3" s="510"/>
      <c r="CI3" s="510"/>
      <c r="CJ3" s="510"/>
      <c r="CK3" s="510"/>
      <c r="CL3" s="510"/>
      <c r="CM3" s="510"/>
    </row>
    <row r="4" spans="1:91" ht="26.25" thickBot="1">
      <c r="A4" s="624"/>
      <c r="B4" s="790" t="s">
        <v>339</v>
      </c>
      <c r="C4" s="790" t="s">
        <v>340</v>
      </c>
      <c r="D4" s="790" t="s">
        <v>232</v>
      </c>
      <c r="E4" s="790"/>
      <c r="F4" s="790"/>
      <c r="G4" s="790" t="s">
        <v>292</v>
      </c>
      <c r="H4" s="790" t="s">
        <v>341</v>
      </c>
      <c r="I4" s="790" t="s">
        <v>342</v>
      </c>
      <c r="J4" s="790"/>
      <c r="K4" s="790"/>
      <c r="L4" s="790"/>
      <c r="M4" s="791">
        <v>1</v>
      </c>
      <c r="N4" s="791">
        <v>2</v>
      </c>
      <c r="O4" s="791">
        <v>3</v>
      </c>
      <c r="P4" s="791">
        <v>4</v>
      </c>
      <c r="Q4" s="791">
        <v>5</v>
      </c>
      <c r="R4" s="791">
        <v>6</v>
      </c>
      <c r="S4" s="791">
        <v>7</v>
      </c>
      <c r="T4" s="791">
        <v>8</v>
      </c>
      <c r="U4" s="791">
        <v>9</v>
      </c>
      <c r="V4" s="791">
        <v>10</v>
      </c>
      <c r="W4" s="791">
        <v>11</v>
      </c>
      <c r="X4" s="791">
        <v>12</v>
      </c>
      <c r="Y4" s="791">
        <v>13</v>
      </c>
      <c r="Z4" s="791">
        <v>14</v>
      </c>
      <c r="AA4" s="791">
        <v>15</v>
      </c>
      <c r="AB4" s="791">
        <v>16</v>
      </c>
      <c r="AC4" s="791">
        <v>17</v>
      </c>
      <c r="AD4" s="791">
        <v>18</v>
      </c>
      <c r="AE4" s="791">
        <v>19</v>
      </c>
      <c r="AF4" s="791">
        <v>20</v>
      </c>
      <c r="AG4" s="791">
        <v>21</v>
      </c>
      <c r="AH4" s="791">
        <v>22</v>
      </c>
      <c r="AI4" s="791">
        <v>23</v>
      </c>
      <c r="AJ4" s="791">
        <v>24</v>
      </c>
      <c r="AK4" s="791">
        <v>25</v>
      </c>
      <c r="AL4" s="791">
        <v>26</v>
      </c>
      <c r="AM4" s="791">
        <v>27</v>
      </c>
      <c r="AN4" s="791">
        <v>28</v>
      </c>
      <c r="AO4" s="791">
        <v>29</v>
      </c>
      <c r="AP4" s="791">
        <v>30</v>
      </c>
      <c r="AQ4" s="791">
        <v>31</v>
      </c>
      <c r="AR4" s="791">
        <v>32</v>
      </c>
      <c r="AS4" s="791">
        <v>33</v>
      </c>
      <c r="AT4" s="791">
        <v>34</v>
      </c>
      <c r="AU4" s="791">
        <v>35</v>
      </c>
      <c r="AV4" s="791">
        <v>36</v>
      </c>
      <c r="AW4" s="791">
        <v>37</v>
      </c>
      <c r="AX4" s="791">
        <v>38</v>
      </c>
      <c r="AY4" s="791">
        <v>39</v>
      </c>
      <c r="AZ4" s="791">
        <v>40</v>
      </c>
      <c r="BA4" s="791">
        <v>41</v>
      </c>
      <c r="BB4" s="791">
        <v>42</v>
      </c>
      <c r="BC4" s="791">
        <v>43</v>
      </c>
      <c r="BD4" s="791">
        <v>44</v>
      </c>
      <c r="BE4" s="791">
        <v>45</v>
      </c>
      <c r="BF4" s="791">
        <v>46</v>
      </c>
      <c r="BG4" s="791">
        <v>47</v>
      </c>
      <c r="BH4" s="791">
        <v>48</v>
      </c>
      <c r="BI4" s="791">
        <v>49</v>
      </c>
      <c r="BJ4" s="791">
        <v>50</v>
      </c>
      <c r="BK4" s="791">
        <v>51</v>
      </c>
      <c r="BL4" s="791">
        <v>52</v>
      </c>
      <c r="BM4" s="791">
        <v>53</v>
      </c>
      <c r="BN4" s="791">
        <v>54</v>
      </c>
      <c r="BO4" s="791">
        <v>55</v>
      </c>
      <c r="BP4" s="791">
        <v>56</v>
      </c>
      <c r="BQ4" s="791">
        <v>57</v>
      </c>
      <c r="BR4" s="791">
        <v>58</v>
      </c>
      <c r="BS4" s="791">
        <v>59</v>
      </c>
      <c r="BT4" s="791">
        <v>60</v>
      </c>
      <c r="CG4" s="624"/>
      <c r="CH4" s="624"/>
      <c r="CI4" s="624"/>
      <c r="CJ4" s="624"/>
      <c r="CK4" s="624"/>
      <c r="CL4" s="624"/>
      <c r="CM4" s="624"/>
    </row>
    <row r="5" spans="1:91">
      <c r="B5" s="320">
        <v>1</v>
      </c>
      <c r="C5" t="str">
        <f>CapInvest!B6</f>
        <v>Investment Source Name</v>
      </c>
      <c r="D5" s="321">
        <f>CapInvest!C6</f>
        <v>0</v>
      </c>
      <c r="G5" t="str">
        <f>CapInvest!D6</f>
        <v>Jan</v>
      </c>
      <c r="H5" s="800">
        <f>CapInvest!E6</f>
        <v>2013</v>
      </c>
      <c r="I5" s="227">
        <f t="shared" ref="I5:I19" si="2">IF($D5=0,1,DATEDIF(cStartDate,DATEVALUE("01-"&amp;$G5&amp;"-"&amp;$H5),"m")+1)</f>
        <v>1</v>
      </c>
      <c r="L5" s="227"/>
      <c r="M5" s="930">
        <f>IF(DepnSchedule!P$4=$I5,$D5,0)</f>
        <v>0</v>
      </c>
      <c r="N5" s="930">
        <f>IF(DepnSchedule!Q$4=$I5,$D5,0)</f>
        <v>0</v>
      </c>
      <c r="O5" s="930">
        <f>IF(DepnSchedule!R$4=$I5,$D5,0)</f>
        <v>0</v>
      </c>
      <c r="P5" s="930">
        <f>IF(DepnSchedule!S$4=$I5,$D5,0)</f>
        <v>0</v>
      </c>
      <c r="Q5" s="930">
        <f>IF(DepnSchedule!T$4=$I5,$D5,0)</f>
        <v>0</v>
      </c>
      <c r="R5" s="930">
        <f>IF(DepnSchedule!U$4=$I5,$D5,0)</f>
        <v>0</v>
      </c>
      <c r="S5" s="930">
        <f>IF(DepnSchedule!V$4=$I5,$D5,0)</f>
        <v>0</v>
      </c>
      <c r="T5" s="930">
        <f>IF(DepnSchedule!W$4=$I5,$D5,0)</f>
        <v>0</v>
      </c>
      <c r="U5" s="930">
        <f>IF(DepnSchedule!X$4=$I5,$D5,0)</f>
        <v>0</v>
      </c>
      <c r="V5" s="930">
        <f>IF(DepnSchedule!Y$4=$I5,$D5,0)</f>
        <v>0</v>
      </c>
      <c r="W5" s="930">
        <f>IF(DepnSchedule!Z$4=$I5,$D5,0)</f>
        <v>0</v>
      </c>
      <c r="X5" s="930">
        <f>IF(DepnSchedule!AA$4=$I5,$D5,0)</f>
        <v>0</v>
      </c>
      <c r="Y5" s="930">
        <f>IF(DepnSchedule!AB$4=$I5,$D5,0)</f>
        <v>0</v>
      </c>
      <c r="Z5" s="930">
        <f>IF(DepnSchedule!AC$4=$I5,$D5,0)</f>
        <v>0</v>
      </c>
      <c r="AA5" s="930">
        <f>IF(DepnSchedule!AD$4=$I5,$D5,0)</f>
        <v>0</v>
      </c>
      <c r="AB5" s="930">
        <f>IF(DepnSchedule!AE$4=$I5,$D5,0)</f>
        <v>0</v>
      </c>
      <c r="AC5" s="930">
        <f>IF(DepnSchedule!AF$4=$I5,$D5,0)</f>
        <v>0</v>
      </c>
      <c r="AD5" s="930">
        <f>IF(DepnSchedule!AG$4=$I5,$D5,0)</f>
        <v>0</v>
      </c>
      <c r="AE5" s="930">
        <f>IF(DepnSchedule!AH$4=$I5,$D5,0)</f>
        <v>0</v>
      </c>
      <c r="AF5" s="930">
        <f>IF(DepnSchedule!AI$4=$I5,$D5,0)</f>
        <v>0</v>
      </c>
      <c r="AG5" s="930">
        <f>IF(DepnSchedule!AJ$4=$I5,$D5,0)</f>
        <v>0</v>
      </c>
      <c r="AH5" s="930">
        <f>IF(DepnSchedule!AK$4=$I5,$D5,0)</f>
        <v>0</v>
      </c>
      <c r="AI5" s="930">
        <f>IF(DepnSchedule!AL$4=$I5,$D5,0)</f>
        <v>0</v>
      </c>
      <c r="AJ5" s="930">
        <f>IF(DepnSchedule!AM$4=$I5,$D5,0)</f>
        <v>0</v>
      </c>
      <c r="AK5" s="930">
        <f>IF(DepnSchedule!AN$4=$I5,$D5,0)</f>
        <v>0</v>
      </c>
      <c r="AL5" s="930">
        <f>IF(DepnSchedule!AO$4=$I5,$D5,0)</f>
        <v>0</v>
      </c>
      <c r="AM5" s="930">
        <f>IF(DepnSchedule!AP$4=$I5,$D5,0)</f>
        <v>0</v>
      </c>
      <c r="AN5" s="930">
        <f>IF(DepnSchedule!AQ$4=$I5,$D5,0)</f>
        <v>0</v>
      </c>
      <c r="AO5" s="930">
        <f>IF(DepnSchedule!AR$4=$I5,$D5,0)</f>
        <v>0</v>
      </c>
      <c r="AP5" s="930">
        <f>IF(DepnSchedule!AS$4=$I5,$D5,0)</f>
        <v>0</v>
      </c>
      <c r="AQ5" s="930">
        <f>IF(DepnSchedule!AT$4=$I5,$D5,0)</f>
        <v>0</v>
      </c>
      <c r="AR5" s="930">
        <f>IF(DepnSchedule!AU$4=$I5,$D5,0)</f>
        <v>0</v>
      </c>
      <c r="AS5" s="930">
        <f>IF(DepnSchedule!AV$4=$I5,$D5,0)</f>
        <v>0</v>
      </c>
      <c r="AT5" s="930">
        <f>IF(DepnSchedule!AW$4=$I5,$D5,0)</f>
        <v>0</v>
      </c>
      <c r="AU5" s="930">
        <f>IF(DepnSchedule!AX$4=$I5,$D5,0)</f>
        <v>0</v>
      </c>
      <c r="AV5" s="930">
        <f>IF(DepnSchedule!AY$4=$I5,$D5,0)</f>
        <v>0</v>
      </c>
      <c r="AW5" s="930">
        <f>IF(DepnSchedule!AZ$4=$I5,$D5,0)</f>
        <v>0</v>
      </c>
      <c r="AX5" s="930">
        <f>IF(DepnSchedule!BA$4=$I5,$D5,0)</f>
        <v>0</v>
      </c>
      <c r="AY5" s="930">
        <f>IF(DepnSchedule!BB$4=$I5,$D5,0)</f>
        <v>0</v>
      </c>
      <c r="AZ5" s="930">
        <f>IF(DepnSchedule!BC$4=$I5,$D5,0)</f>
        <v>0</v>
      </c>
      <c r="BA5" s="930">
        <f>IF(DepnSchedule!BD$4=$I5,$D5,0)</f>
        <v>0</v>
      </c>
      <c r="BB5" s="930">
        <f>IF(DepnSchedule!BE$4=$I5,$D5,0)</f>
        <v>0</v>
      </c>
      <c r="BC5" s="930">
        <f>IF(DepnSchedule!BF$4=$I5,$D5,0)</f>
        <v>0</v>
      </c>
      <c r="BD5" s="930">
        <f>IF(DepnSchedule!BG$4=$I5,$D5,0)</f>
        <v>0</v>
      </c>
      <c r="BE5" s="930">
        <f>IF(DepnSchedule!BH$4=$I5,$D5,0)</f>
        <v>0</v>
      </c>
      <c r="BF5" s="930">
        <f>IF(DepnSchedule!BI$4=$I5,$D5,0)</f>
        <v>0</v>
      </c>
      <c r="BG5" s="930">
        <f>IF(DepnSchedule!BJ$4=$I5,$D5,0)</f>
        <v>0</v>
      </c>
      <c r="BH5" s="930">
        <f>IF(DepnSchedule!BK$4=$I5,$D5,0)</f>
        <v>0</v>
      </c>
      <c r="BI5" s="930">
        <f>IF(DepnSchedule!BL$4=$I5,$D5,0)</f>
        <v>0</v>
      </c>
      <c r="BJ5" s="930">
        <f>IF(DepnSchedule!BM$4=$I5,$D5,0)</f>
        <v>0</v>
      </c>
      <c r="BK5" s="930">
        <f>IF(DepnSchedule!BN$4=$I5,$D5,0)</f>
        <v>0</v>
      </c>
      <c r="BL5" s="930">
        <f>IF(DepnSchedule!BO$4=$I5,$D5,0)</f>
        <v>0</v>
      </c>
      <c r="BM5" s="930">
        <f>IF(DepnSchedule!BP$4=$I5,$D5,0)</f>
        <v>0</v>
      </c>
      <c r="BN5" s="930">
        <f>IF(DepnSchedule!BQ$4=$I5,$D5,0)</f>
        <v>0</v>
      </c>
      <c r="BO5" s="930">
        <f>IF(DepnSchedule!BR$4=$I5,$D5,0)</f>
        <v>0</v>
      </c>
      <c r="BP5" s="930">
        <f>IF(DepnSchedule!BS$4=$I5,$D5,0)</f>
        <v>0</v>
      </c>
      <c r="BQ5" s="930">
        <f>IF(DepnSchedule!BT$4=$I5,$D5,0)</f>
        <v>0</v>
      </c>
      <c r="BR5" s="930">
        <f>IF(DepnSchedule!BU$4=$I5,$D5,0)</f>
        <v>0</v>
      </c>
      <c r="BS5" s="930">
        <f>IF(DepnSchedule!BV$4=$I5,$D5,0)</f>
        <v>0</v>
      </c>
      <c r="BT5" s="930">
        <f>IF(DepnSchedule!BW$4=$I5,$D5,0)</f>
        <v>0</v>
      </c>
      <c r="BU5" s="930"/>
      <c r="BV5" s="930"/>
      <c r="BW5" s="930"/>
      <c r="BX5" s="930"/>
      <c r="BY5" s="930"/>
      <c r="BZ5" s="930"/>
      <c r="CA5" s="930"/>
      <c r="CB5" s="930"/>
      <c r="CC5" s="930"/>
      <c r="CD5" s="930"/>
      <c r="CE5" s="930"/>
      <c r="CF5" s="930"/>
      <c r="CG5" s="930"/>
      <c r="CH5" s="930"/>
    </row>
    <row r="6" spans="1:91">
      <c r="B6" s="320">
        <v>2</v>
      </c>
      <c r="C6" t="str">
        <f>CapInvest!B7</f>
        <v>Investment Source Name</v>
      </c>
      <c r="D6" s="321">
        <f>CapInvest!C7</f>
        <v>0</v>
      </c>
      <c r="G6" t="str">
        <f>CapInvest!D7</f>
        <v>Jan</v>
      </c>
      <c r="H6" s="800">
        <f>CapInvest!E7</f>
        <v>2013</v>
      </c>
      <c r="I6" s="227">
        <f t="shared" si="2"/>
        <v>1</v>
      </c>
      <c r="L6" s="227"/>
      <c r="M6" s="930">
        <f>IF(DepnSchedule!P$4=$I6,$D6,0)</f>
        <v>0</v>
      </c>
      <c r="N6" s="930">
        <f>IF(DepnSchedule!Q$4=$I6,$D6,0)</f>
        <v>0</v>
      </c>
      <c r="O6" s="930">
        <f>IF(DepnSchedule!R$4=$I6,$D6,0)</f>
        <v>0</v>
      </c>
      <c r="P6" s="930">
        <f>IF(DepnSchedule!S$4=$I6,$D6,0)</f>
        <v>0</v>
      </c>
      <c r="Q6" s="930">
        <f>IF(DepnSchedule!T$4=$I6,$D6,0)</f>
        <v>0</v>
      </c>
      <c r="R6" s="930">
        <f>IF(DepnSchedule!U$4=$I6,$D6,0)</f>
        <v>0</v>
      </c>
      <c r="S6" s="930">
        <f>IF(DepnSchedule!V$4=$I6,$D6,0)</f>
        <v>0</v>
      </c>
      <c r="T6" s="930">
        <f>IF(DepnSchedule!W$4=$I6,$D6,0)</f>
        <v>0</v>
      </c>
      <c r="U6" s="930">
        <f>IF(DepnSchedule!X$4=$I6,$D6,0)</f>
        <v>0</v>
      </c>
      <c r="V6" s="930">
        <f>IF(DepnSchedule!Y$4=$I6,$D6,0)</f>
        <v>0</v>
      </c>
      <c r="W6" s="930">
        <f>IF(DepnSchedule!Z$4=$I6,$D6,0)</f>
        <v>0</v>
      </c>
      <c r="X6" s="930">
        <f>IF(DepnSchedule!AA$4=$I6,$D6,0)</f>
        <v>0</v>
      </c>
      <c r="Y6" s="930">
        <f>IF(DepnSchedule!AB$4=$I6,$D6,0)</f>
        <v>0</v>
      </c>
      <c r="Z6" s="930">
        <f>IF(DepnSchedule!AC$4=$I6,$D6,0)</f>
        <v>0</v>
      </c>
      <c r="AA6" s="930">
        <f>IF(DepnSchedule!AD$4=$I6,$D6,0)</f>
        <v>0</v>
      </c>
      <c r="AB6" s="930">
        <f>IF(DepnSchedule!AE$4=$I6,$D6,0)</f>
        <v>0</v>
      </c>
      <c r="AC6" s="930">
        <f>IF(DepnSchedule!AF$4=$I6,$D6,0)</f>
        <v>0</v>
      </c>
      <c r="AD6" s="930">
        <f>IF(DepnSchedule!AG$4=$I6,$D6,0)</f>
        <v>0</v>
      </c>
      <c r="AE6" s="930">
        <f>IF(DepnSchedule!AH$4=$I6,$D6,0)</f>
        <v>0</v>
      </c>
      <c r="AF6" s="930">
        <f>IF(DepnSchedule!AI$4=$I6,$D6,0)</f>
        <v>0</v>
      </c>
      <c r="AG6" s="930">
        <f>IF(DepnSchedule!AJ$4=$I6,$D6,0)</f>
        <v>0</v>
      </c>
      <c r="AH6" s="930">
        <f>IF(DepnSchedule!AK$4=$I6,$D6,0)</f>
        <v>0</v>
      </c>
      <c r="AI6" s="930">
        <f>IF(DepnSchedule!AL$4=$I6,$D6,0)</f>
        <v>0</v>
      </c>
      <c r="AJ6" s="930">
        <f>IF(DepnSchedule!AM$4=$I6,$D6,0)</f>
        <v>0</v>
      </c>
      <c r="AK6" s="930">
        <f>IF(DepnSchedule!AN$4=$I6,$D6,0)</f>
        <v>0</v>
      </c>
      <c r="AL6" s="930">
        <f>IF(DepnSchedule!AO$4=$I6,$D6,0)</f>
        <v>0</v>
      </c>
      <c r="AM6" s="930">
        <f>IF(DepnSchedule!AP$4=$I6,$D6,0)</f>
        <v>0</v>
      </c>
      <c r="AN6" s="930">
        <f>IF(DepnSchedule!AQ$4=$I6,$D6,0)</f>
        <v>0</v>
      </c>
      <c r="AO6" s="930">
        <f>IF(DepnSchedule!AR$4=$I6,$D6,0)</f>
        <v>0</v>
      </c>
      <c r="AP6" s="930">
        <f>IF(DepnSchedule!AS$4=$I6,$D6,0)</f>
        <v>0</v>
      </c>
      <c r="AQ6" s="930">
        <f>IF(DepnSchedule!AT$4=$I6,$D6,0)</f>
        <v>0</v>
      </c>
      <c r="AR6" s="930">
        <f>IF(DepnSchedule!AU$4=$I6,$D6,0)</f>
        <v>0</v>
      </c>
      <c r="AS6" s="930">
        <f>IF(DepnSchedule!AV$4=$I6,$D6,0)</f>
        <v>0</v>
      </c>
      <c r="AT6" s="930">
        <f>IF(DepnSchedule!AW$4=$I6,$D6,0)</f>
        <v>0</v>
      </c>
      <c r="AU6" s="930">
        <f>IF(DepnSchedule!AX$4=$I6,$D6,0)</f>
        <v>0</v>
      </c>
      <c r="AV6" s="930">
        <f>IF(DepnSchedule!AY$4=$I6,$D6,0)</f>
        <v>0</v>
      </c>
      <c r="AW6" s="930">
        <f>IF(DepnSchedule!AZ$4=$I6,$D6,0)</f>
        <v>0</v>
      </c>
      <c r="AX6" s="930">
        <f>IF(DepnSchedule!BA$4=$I6,$D6,0)</f>
        <v>0</v>
      </c>
      <c r="AY6" s="930">
        <f>IF(DepnSchedule!BB$4=$I6,$D6,0)</f>
        <v>0</v>
      </c>
      <c r="AZ6" s="930">
        <f>IF(DepnSchedule!BC$4=$I6,$D6,0)</f>
        <v>0</v>
      </c>
      <c r="BA6" s="930">
        <f>IF(DepnSchedule!BD$4=$I6,$D6,0)</f>
        <v>0</v>
      </c>
      <c r="BB6" s="930">
        <f>IF(DepnSchedule!BE$4=$I6,$D6,0)</f>
        <v>0</v>
      </c>
      <c r="BC6" s="930">
        <f>IF(DepnSchedule!BF$4=$I6,$D6,0)</f>
        <v>0</v>
      </c>
      <c r="BD6" s="930">
        <f>IF(DepnSchedule!BG$4=$I6,$D6,0)</f>
        <v>0</v>
      </c>
      <c r="BE6" s="930">
        <f>IF(DepnSchedule!BH$4=$I6,$D6,0)</f>
        <v>0</v>
      </c>
      <c r="BF6" s="930">
        <f>IF(DepnSchedule!BI$4=$I6,$D6,0)</f>
        <v>0</v>
      </c>
      <c r="BG6" s="930">
        <f>IF(DepnSchedule!BJ$4=$I6,$D6,0)</f>
        <v>0</v>
      </c>
      <c r="BH6" s="930">
        <f>IF(DepnSchedule!BK$4=$I6,$D6,0)</f>
        <v>0</v>
      </c>
      <c r="BI6" s="930">
        <f>IF(DepnSchedule!BL$4=$I6,$D6,0)</f>
        <v>0</v>
      </c>
      <c r="BJ6" s="930">
        <f>IF(DepnSchedule!BM$4=$I6,$D6,0)</f>
        <v>0</v>
      </c>
      <c r="BK6" s="930">
        <f>IF(DepnSchedule!BN$4=$I6,$D6,0)</f>
        <v>0</v>
      </c>
      <c r="BL6" s="930">
        <f>IF(DepnSchedule!BO$4=$I6,$D6,0)</f>
        <v>0</v>
      </c>
      <c r="BM6" s="930">
        <f>IF(DepnSchedule!BP$4=$I6,$D6,0)</f>
        <v>0</v>
      </c>
      <c r="BN6" s="930">
        <f>IF(DepnSchedule!BQ$4=$I6,$D6,0)</f>
        <v>0</v>
      </c>
      <c r="BO6" s="930">
        <f>IF(DepnSchedule!BR$4=$I6,$D6,0)</f>
        <v>0</v>
      </c>
      <c r="BP6" s="930">
        <f>IF(DepnSchedule!BS$4=$I6,$D6,0)</f>
        <v>0</v>
      </c>
      <c r="BQ6" s="930">
        <f>IF(DepnSchedule!BT$4=$I6,$D6,0)</f>
        <v>0</v>
      </c>
      <c r="BR6" s="930">
        <f>IF(DepnSchedule!BU$4=$I6,$D6,0)</f>
        <v>0</v>
      </c>
      <c r="BS6" s="930">
        <f>IF(DepnSchedule!BV$4=$I6,$D6,0)</f>
        <v>0</v>
      </c>
      <c r="BT6" s="930">
        <f>IF(DepnSchedule!BW$4=$I6,$D6,0)</f>
        <v>0</v>
      </c>
      <c r="BU6" s="930"/>
      <c r="BV6" s="930"/>
      <c r="BW6" s="930"/>
      <c r="BX6" s="930"/>
      <c r="BY6" s="930"/>
      <c r="BZ6" s="930"/>
      <c r="CA6" s="930"/>
      <c r="CB6" s="930"/>
      <c r="CC6" s="930"/>
      <c r="CD6" s="930"/>
      <c r="CE6" s="930"/>
      <c r="CF6" s="930"/>
      <c r="CG6" s="930"/>
      <c r="CH6" s="930"/>
    </row>
    <row r="7" spans="1:91">
      <c r="B7" s="320">
        <v>3</v>
      </c>
      <c r="C7" t="str">
        <f>CapInvest!B8</f>
        <v>Investment Source Name</v>
      </c>
      <c r="D7" s="321">
        <f>CapInvest!C8</f>
        <v>0</v>
      </c>
      <c r="G7" t="str">
        <f>CapInvest!D8</f>
        <v>Jan</v>
      </c>
      <c r="H7" s="800">
        <f>CapInvest!E8</f>
        <v>2013</v>
      </c>
      <c r="I7" s="227">
        <f t="shared" si="2"/>
        <v>1</v>
      </c>
      <c r="L7" s="227"/>
      <c r="M7" s="930">
        <f>IF(DepnSchedule!P$4=$I7,$D7,0)</f>
        <v>0</v>
      </c>
      <c r="N7" s="930">
        <f>IF(DepnSchedule!Q$4=$I7,$D7,0)</f>
        <v>0</v>
      </c>
      <c r="O7" s="930">
        <f>IF(DepnSchedule!R$4=$I7,$D7,0)</f>
        <v>0</v>
      </c>
      <c r="P7" s="930">
        <f>IF(DepnSchedule!S$4=$I7,$D7,0)</f>
        <v>0</v>
      </c>
      <c r="Q7" s="930">
        <f>IF(DepnSchedule!T$4=$I7,$D7,0)</f>
        <v>0</v>
      </c>
      <c r="R7" s="930">
        <f>IF(DepnSchedule!U$4=$I7,$D7,0)</f>
        <v>0</v>
      </c>
      <c r="S7" s="930">
        <f>IF(DepnSchedule!V$4=$I7,$D7,0)</f>
        <v>0</v>
      </c>
      <c r="T7" s="930">
        <f>IF(DepnSchedule!W$4=$I7,$D7,0)</f>
        <v>0</v>
      </c>
      <c r="U7" s="930">
        <f>IF(DepnSchedule!X$4=$I7,$D7,0)</f>
        <v>0</v>
      </c>
      <c r="V7" s="930">
        <f>IF(DepnSchedule!Y$4=$I7,$D7,0)</f>
        <v>0</v>
      </c>
      <c r="W7" s="930">
        <f>IF(DepnSchedule!Z$4=$I7,$D7,0)</f>
        <v>0</v>
      </c>
      <c r="X7" s="930">
        <f>IF(DepnSchedule!AA$4=$I7,$D7,0)</f>
        <v>0</v>
      </c>
      <c r="Y7" s="930">
        <f>IF(DepnSchedule!AB$4=$I7,$D7,0)</f>
        <v>0</v>
      </c>
      <c r="Z7" s="930">
        <f>IF(DepnSchedule!AC$4=$I7,$D7,0)</f>
        <v>0</v>
      </c>
      <c r="AA7" s="930">
        <f>IF(DepnSchedule!AD$4=$I7,$D7,0)</f>
        <v>0</v>
      </c>
      <c r="AB7" s="930">
        <f>IF(DepnSchedule!AE$4=$I7,$D7,0)</f>
        <v>0</v>
      </c>
      <c r="AC7" s="930">
        <f>IF(DepnSchedule!AF$4=$I7,$D7,0)</f>
        <v>0</v>
      </c>
      <c r="AD7" s="930">
        <f>IF(DepnSchedule!AG$4=$I7,$D7,0)</f>
        <v>0</v>
      </c>
      <c r="AE7" s="930">
        <f>IF(DepnSchedule!AH$4=$I7,$D7,0)</f>
        <v>0</v>
      </c>
      <c r="AF7" s="930">
        <f>IF(DepnSchedule!AI$4=$I7,$D7,0)</f>
        <v>0</v>
      </c>
      <c r="AG7" s="930">
        <f>IF(DepnSchedule!AJ$4=$I7,$D7,0)</f>
        <v>0</v>
      </c>
      <c r="AH7" s="930">
        <f>IF(DepnSchedule!AK$4=$I7,$D7,0)</f>
        <v>0</v>
      </c>
      <c r="AI7" s="930">
        <f>IF(DepnSchedule!AL$4=$I7,$D7,0)</f>
        <v>0</v>
      </c>
      <c r="AJ7" s="930">
        <f>IF(DepnSchedule!AM$4=$I7,$D7,0)</f>
        <v>0</v>
      </c>
      <c r="AK7" s="930">
        <f>IF(DepnSchedule!AN$4=$I7,$D7,0)</f>
        <v>0</v>
      </c>
      <c r="AL7" s="930">
        <f>IF(DepnSchedule!AO$4=$I7,$D7,0)</f>
        <v>0</v>
      </c>
      <c r="AM7" s="930">
        <f>IF(DepnSchedule!AP$4=$I7,$D7,0)</f>
        <v>0</v>
      </c>
      <c r="AN7" s="930">
        <f>IF(DepnSchedule!AQ$4=$I7,$D7,0)</f>
        <v>0</v>
      </c>
      <c r="AO7" s="930">
        <f>IF(DepnSchedule!AR$4=$I7,$D7,0)</f>
        <v>0</v>
      </c>
      <c r="AP7" s="930">
        <f>IF(DepnSchedule!AS$4=$I7,$D7,0)</f>
        <v>0</v>
      </c>
      <c r="AQ7" s="930">
        <f>IF(DepnSchedule!AT$4=$I7,$D7,0)</f>
        <v>0</v>
      </c>
      <c r="AR7" s="930">
        <f>IF(DepnSchedule!AU$4=$I7,$D7,0)</f>
        <v>0</v>
      </c>
      <c r="AS7" s="930">
        <f>IF(DepnSchedule!AV$4=$I7,$D7,0)</f>
        <v>0</v>
      </c>
      <c r="AT7" s="930">
        <f>IF(DepnSchedule!AW$4=$I7,$D7,0)</f>
        <v>0</v>
      </c>
      <c r="AU7" s="930">
        <f>IF(DepnSchedule!AX$4=$I7,$D7,0)</f>
        <v>0</v>
      </c>
      <c r="AV7" s="930">
        <f>IF(DepnSchedule!AY$4=$I7,$D7,0)</f>
        <v>0</v>
      </c>
      <c r="AW7" s="930">
        <f>IF(DepnSchedule!AZ$4=$I7,$D7,0)</f>
        <v>0</v>
      </c>
      <c r="AX7" s="930">
        <f>IF(DepnSchedule!BA$4=$I7,$D7,0)</f>
        <v>0</v>
      </c>
      <c r="AY7" s="930">
        <f>IF(DepnSchedule!BB$4=$I7,$D7,0)</f>
        <v>0</v>
      </c>
      <c r="AZ7" s="930">
        <f>IF(DepnSchedule!BC$4=$I7,$D7,0)</f>
        <v>0</v>
      </c>
      <c r="BA7" s="930">
        <f>IF(DepnSchedule!BD$4=$I7,$D7,0)</f>
        <v>0</v>
      </c>
      <c r="BB7" s="930">
        <f>IF(DepnSchedule!BE$4=$I7,$D7,0)</f>
        <v>0</v>
      </c>
      <c r="BC7" s="930">
        <f>IF(DepnSchedule!BF$4=$I7,$D7,0)</f>
        <v>0</v>
      </c>
      <c r="BD7" s="930">
        <f>IF(DepnSchedule!BG$4=$I7,$D7,0)</f>
        <v>0</v>
      </c>
      <c r="BE7" s="930">
        <f>IF(DepnSchedule!BH$4=$I7,$D7,0)</f>
        <v>0</v>
      </c>
      <c r="BF7" s="930">
        <f>IF(DepnSchedule!BI$4=$I7,$D7,0)</f>
        <v>0</v>
      </c>
      <c r="BG7" s="930">
        <f>IF(DepnSchedule!BJ$4=$I7,$D7,0)</f>
        <v>0</v>
      </c>
      <c r="BH7" s="930">
        <f>IF(DepnSchedule!BK$4=$I7,$D7,0)</f>
        <v>0</v>
      </c>
      <c r="BI7" s="930">
        <f>IF(DepnSchedule!BL$4=$I7,$D7,0)</f>
        <v>0</v>
      </c>
      <c r="BJ7" s="930">
        <f>IF(DepnSchedule!BM$4=$I7,$D7,0)</f>
        <v>0</v>
      </c>
      <c r="BK7" s="930">
        <f>IF(DepnSchedule!BN$4=$I7,$D7,0)</f>
        <v>0</v>
      </c>
      <c r="BL7" s="930">
        <f>IF(DepnSchedule!BO$4=$I7,$D7,0)</f>
        <v>0</v>
      </c>
      <c r="BM7" s="930">
        <f>IF(DepnSchedule!BP$4=$I7,$D7,0)</f>
        <v>0</v>
      </c>
      <c r="BN7" s="930">
        <f>IF(DepnSchedule!BQ$4=$I7,$D7,0)</f>
        <v>0</v>
      </c>
      <c r="BO7" s="930">
        <f>IF(DepnSchedule!BR$4=$I7,$D7,0)</f>
        <v>0</v>
      </c>
      <c r="BP7" s="930">
        <f>IF(DepnSchedule!BS$4=$I7,$D7,0)</f>
        <v>0</v>
      </c>
      <c r="BQ7" s="930">
        <f>IF(DepnSchedule!BT$4=$I7,$D7,0)</f>
        <v>0</v>
      </c>
      <c r="BR7" s="930">
        <f>IF(DepnSchedule!BU$4=$I7,$D7,0)</f>
        <v>0</v>
      </c>
      <c r="BS7" s="930">
        <f>IF(DepnSchedule!BV$4=$I7,$D7,0)</f>
        <v>0</v>
      </c>
      <c r="BT7" s="930">
        <f>IF(DepnSchedule!BW$4=$I7,$D7,0)</f>
        <v>0</v>
      </c>
      <c r="BU7" s="930"/>
      <c r="BV7" s="930"/>
      <c r="BW7" s="930"/>
      <c r="BX7" s="930"/>
      <c r="BY7" s="930"/>
      <c r="BZ7" s="930"/>
      <c r="CA7" s="930"/>
      <c r="CB7" s="930"/>
      <c r="CC7" s="930"/>
      <c r="CD7" s="930"/>
      <c r="CE7" s="930"/>
      <c r="CF7" s="930"/>
      <c r="CG7" s="930"/>
      <c r="CH7" s="930"/>
    </row>
    <row r="8" spans="1:91">
      <c r="B8" s="320">
        <v>4</v>
      </c>
      <c r="C8" t="str">
        <f>CapInvest!B9</f>
        <v>Investment Source Name</v>
      </c>
      <c r="D8" s="321">
        <f>CapInvest!C9</f>
        <v>0</v>
      </c>
      <c r="G8" t="str">
        <f>CapInvest!D9</f>
        <v>Jan</v>
      </c>
      <c r="H8" s="800">
        <f>CapInvest!E9</f>
        <v>2013</v>
      </c>
      <c r="I8" s="227">
        <f t="shared" si="2"/>
        <v>1</v>
      </c>
      <c r="L8" s="227"/>
      <c r="M8" s="930">
        <f>IF(DepnSchedule!P$4=$I8,$D8,0)</f>
        <v>0</v>
      </c>
      <c r="N8" s="930">
        <f>IF(DepnSchedule!Q$4=$I8,$D8,0)</f>
        <v>0</v>
      </c>
      <c r="O8" s="930">
        <f>IF(DepnSchedule!R$4=$I8,$D8,0)</f>
        <v>0</v>
      </c>
      <c r="P8" s="930">
        <f>IF(DepnSchedule!S$4=$I8,$D8,0)</f>
        <v>0</v>
      </c>
      <c r="Q8" s="930">
        <f>IF(DepnSchedule!T$4=$I8,$D8,0)</f>
        <v>0</v>
      </c>
      <c r="R8" s="930">
        <f>IF(DepnSchedule!U$4=$I8,$D8,0)</f>
        <v>0</v>
      </c>
      <c r="S8" s="930">
        <f>IF(DepnSchedule!V$4=$I8,$D8,0)</f>
        <v>0</v>
      </c>
      <c r="T8" s="930">
        <f>IF(DepnSchedule!W$4=$I8,$D8,0)</f>
        <v>0</v>
      </c>
      <c r="U8" s="930">
        <f>IF(DepnSchedule!X$4=$I8,$D8,0)</f>
        <v>0</v>
      </c>
      <c r="V8" s="930">
        <f>IF(DepnSchedule!Y$4=$I8,$D8,0)</f>
        <v>0</v>
      </c>
      <c r="W8" s="930">
        <f>IF(DepnSchedule!Z$4=$I8,$D8,0)</f>
        <v>0</v>
      </c>
      <c r="X8" s="930">
        <f>IF(DepnSchedule!AA$4=$I8,$D8,0)</f>
        <v>0</v>
      </c>
      <c r="Y8" s="930">
        <f>IF(DepnSchedule!AB$4=$I8,$D8,0)</f>
        <v>0</v>
      </c>
      <c r="Z8" s="930">
        <f>IF(DepnSchedule!AC$4=$I8,$D8,0)</f>
        <v>0</v>
      </c>
      <c r="AA8" s="930">
        <f>IF(DepnSchedule!AD$4=$I8,$D8,0)</f>
        <v>0</v>
      </c>
      <c r="AB8" s="930">
        <f>IF(DepnSchedule!AE$4=$I8,$D8,0)</f>
        <v>0</v>
      </c>
      <c r="AC8" s="930">
        <f>IF(DepnSchedule!AF$4=$I8,$D8,0)</f>
        <v>0</v>
      </c>
      <c r="AD8" s="930">
        <f>IF(DepnSchedule!AG$4=$I8,$D8,0)</f>
        <v>0</v>
      </c>
      <c r="AE8" s="930">
        <f>IF(DepnSchedule!AH$4=$I8,$D8,0)</f>
        <v>0</v>
      </c>
      <c r="AF8" s="930">
        <f>IF(DepnSchedule!AI$4=$I8,$D8,0)</f>
        <v>0</v>
      </c>
      <c r="AG8" s="930">
        <f>IF(DepnSchedule!AJ$4=$I8,$D8,0)</f>
        <v>0</v>
      </c>
      <c r="AH8" s="930">
        <f>IF(DepnSchedule!AK$4=$I8,$D8,0)</f>
        <v>0</v>
      </c>
      <c r="AI8" s="930">
        <f>IF(DepnSchedule!AL$4=$I8,$D8,0)</f>
        <v>0</v>
      </c>
      <c r="AJ8" s="930">
        <f>IF(DepnSchedule!AM$4=$I8,$D8,0)</f>
        <v>0</v>
      </c>
      <c r="AK8" s="930">
        <f>IF(DepnSchedule!AN$4=$I8,$D8,0)</f>
        <v>0</v>
      </c>
      <c r="AL8" s="930">
        <f>IF(DepnSchedule!AO$4=$I8,$D8,0)</f>
        <v>0</v>
      </c>
      <c r="AM8" s="930">
        <f>IF(DepnSchedule!AP$4=$I8,$D8,0)</f>
        <v>0</v>
      </c>
      <c r="AN8" s="930">
        <f>IF(DepnSchedule!AQ$4=$I8,$D8,0)</f>
        <v>0</v>
      </c>
      <c r="AO8" s="930">
        <f>IF(DepnSchedule!AR$4=$I8,$D8,0)</f>
        <v>0</v>
      </c>
      <c r="AP8" s="930">
        <f>IF(DepnSchedule!AS$4=$I8,$D8,0)</f>
        <v>0</v>
      </c>
      <c r="AQ8" s="930">
        <f>IF(DepnSchedule!AT$4=$I8,$D8,0)</f>
        <v>0</v>
      </c>
      <c r="AR8" s="930">
        <f>IF(DepnSchedule!AU$4=$I8,$D8,0)</f>
        <v>0</v>
      </c>
      <c r="AS8" s="930">
        <f>IF(DepnSchedule!AV$4=$I8,$D8,0)</f>
        <v>0</v>
      </c>
      <c r="AT8" s="930">
        <f>IF(DepnSchedule!AW$4=$I8,$D8,0)</f>
        <v>0</v>
      </c>
      <c r="AU8" s="930">
        <f>IF(DepnSchedule!AX$4=$I8,$D8,0)</f>
        <v>0</v>
      </c>
      <c r="AV8" s="930">
        <f>IF(DepnSchedule!AY$4=$I8,$D8,0)</f>
        <v>0</v>
      </c>
      <c r="AW8" s="930">
        <f>IF(DepnSchedule!AZ$4=$I8,$D8,0)</f>
        <v>0</v>
      </c>
      <c r="AX8" s="930">
        <f>IF(DepnSchedule!BA$4=$I8,$D8,0)</f>
        <v>0</v>
      </c>
      <c r="AY8" s="930">
        <f>IF(DepnSchedule!BB$4=$I8,$D8,0)</f>
        <v>0</v>
      </c>
      <c r="AZ8" s="930">
        <f>IF(DepnSchedule!BC$4=$I8,$D8,0)</f>
        <v>0</v>
      </c>
      <c r="BA8" s="930">
        <f>IF(DepnSchedule!BD$4=$I8,$D8,0)</f>
        <v>0</v>
      </c>
      <c r="BB8" s="930">
        <f>IF(DepnSchedule!BE$4=$I8,$D8,0)</f>
        <v>0</v>
      </c>
      <c r="BC8" s="930">
        <f>IF(DepnSchedule!BF$4=$I8,$D8,0)</f>
        <v>0</v>
      </c>
      <c r="BD8" s="930">
        <f>IF(DepnSchedule!BG$4=$I8,$D8,0)</f>
        <v>0</v>
      </c>
      <c r="BE8" s="930">
        <f>IF(DepnSchedule!BH$4=$I8,$D8,0)</f>
        <v>0</v>
      </c>
      <c r="BF8" s="930">
        <f>IF(DepnSchedule!BI$4=$I8,$D8,0)</f>
        <v>0</v>
      </c>
      <c r="BG8" s="930">
        <f>IF(DepnSchedule!BJ$4=$I8,$D8,0)</f>
        <v>0</v>
      </c>
      <c r="BH8" s="930">
        <f>IF(DepnSchedule!BK$4=$I8,$D8,0)</f>
        <v>0</v>
      </c>
      <c r="BI8" s="930">
        <f>IF(DepnSchedule!BL$4=$I8,$D8,0)</f>
        <v>0</v>
      </c>
      <c r="BJ8" s="930">
        <f>IF(DepnSchedule!BM$4=$I8,$D8,0)</f>
        <v>0</v>
      </c>
      <c r="BK8" s="930">
        <f>IF(DepnSchedule!BN$4=$I8,$D8,0)</f>
        <v>0</v>
      </c>
      <c r="BL8" s="930">
        <f>IF(DepnSchedule!BO$4=$I8,$D8,0)</f>
        <v>0</v>
      </c>
      <c r="BM8" s="930">
        <f>IF(DepnSchedule!BP$4=$I8,$D8,0)</f>
        <v>0</v>
      </c>
      <c r="BN8" s="930">
        <f>IF(DepnSchedule!BQ$4=$I8,$D8,0)</f>
        <v>0</v>
      </c>
      <c r="BO8" s="930">
        <f>IF(DepnSchedule!BR$4=$I8,$D8,0)</f>
        <v>0</v>
      </c>
      <c r="BP8" s="930">
        <f>IF(DepnSchedule!BS$4=$I8,$D8,0)</f>
        <v>0</v>
      </c>
      <c r="BQ8" s="930">
        <f>IF(DepnSchedule!BT$4=$I8,$D8,0)</f>
        <v>0</v>
      </c>
      <c r="BR8" s="930">
        <f>IF(DepnSchedule!BU$4=$I8,$D8,0)</f>
        <v>0</v>
      </c>
      <c r="BS8" s="930">
        <f>IF(DepnSchedule!BV$4=$I8,$D8,0)</f>
        <v>0</v>
      </c>
      <c r="BT8" s="930">
        <f>IF(DepnSchedule!BW$4=$I8,$D8,0)</f>
        <v>0</v>
      </c>
      <c r="BU8" s="930"/>
      <c r="BV8" s="930"/>
      <c r="BW8" s="930"/>
      <c r="BX8" s="930"/>
      <c r="BY8" s="930"/>
      <c r="BZ8" s="930"/>
      <c r="CA8" s="930"/>
      <c r="CB8" s="930"/>
      <c r="CC8" s="930"/>
      <c r="CD8" s="930"/>
      <c r="CE8" s="930"/>
      <c r="CF8" s="930"/>
      <c r="CG8" s="930"/>
      <c r="CH8" s="930"/>
    </row>
    <row r="9" spans="1:91">
      <c r="B9" s="320">
        <v>5</v>
      </c>
      <c r="C9" t="str">
        <f>CapInvest!B10</f>
        <v>Investment Source Name</v>
      </c>
      <c r="D9" s="321">
        <f>CapInvest!C10</f>
        <v>0</v>
      </c>
      <c r="G9" t="str">
        <f>CapInvest!D10</f>
        <v>Jan</v>
      </c>
      <c r="H9" s="800">
        <f>CapInvest!E10</f>
        <v>2013</v>
      </c>
      <c r="I9" s="227">
        <f t="shared" si="2"/>
        <v>1</v>
      </c>
      <c r="L9" s="227"/>
      <c r="M9" s="930">
        <f>IF(DepnSchedule!P$4=$I9,$D9,0)</f>
        <v>0</v>
      </c>
      <c r="N9" s="930">
        <f>IF(DepnSchedule!Q$4=$I9,$D9,0)</f>
        <v>0</v>
      </c>
      <c r="O9" s="930">
        <f>IF(DepnSchedule!R$4=$I9,$D9,0)</f>
        <v>0</v>
      </c>
      <c r="P9" s="930">
        <f>IF(DepnSchedule!S$4=$I9,$D9,0)</f>
        <v>0</v>
      </c>
      <c r="Q9" s="930">
        <f>IF(DepnSchedule!T$4=$I9,$D9,0)</f>
        <v>0</v>
      </c>
      <c r="R9" s="930">
        <f>IF(DepnSchedule!U$4=$I9,$D9,0)</f>
        <v>0</v>
      </c>
      <c r="S9" s="930">
        <f>IF(DepnSchedule!V$4=$I9,$D9,0)</f>
        <v>0</v>
      </c>
      <c r="T9" s="930">
        <f>IF(DepnSchedule!W$4=$I9,$D9,0)</f>
        <v>0</v>
      </c>
      <c r="U9" s="930">
        <f>IF(DepnSchedule!X$4=$I9,$D9,0)</f>
        <v>0</v>
      </c>
      <c r="V9" s="930">
        <f>IF(DepnSchedule!Y$4=$I9,$D9,0)</f>
        <v>0</v>
      </c>
      <c r="W9" s="930">
        <f>IF(DepnSchedule!Z$4=$I9,$D9,0)</f>
        <v>0</v>
      </c>
      <c r="X9" s="930">
        <f>IF(DepnSchedule!AA$4=$I9,$D9,0)</f>
        <v>0</v>
      </c>
      <c r="Y9" s="930">
        <f>IF(DepnSchedule!AB$4=$I9,$D9,0)</f>
        <v>0</v>
      </c>
      <c r="Z9" s="930">
        <f>IF(DepnSchedule!AC$4=$I9,$D9,0)</f>
        <v>0</v>
      </c>
      <c r="AA9" s="930">
        <f>IF(DepnSchedule!AD$4=$I9,$D9,0)</f>
        <v>0</v>
      </c>
      <c r="AB9" s="930">
        <f>IF(DepnSchedule!AE$4=$I9,$D9,0)</f>
        <v>0</v>
      </c>
      <c r="AC9" s="930">
        <f>IF(DepnSchedule!AF$4=$I9,$D9,0)</f>
        <v>0</v>
      </c>
      <c r="AD9" s="930">
        <f>IF(DepnSchedule!AG$4=$I9,$D9,0)</f>
        <v>0</v>
      </c>
      <c r="AE9" s="930">
        <f>IF(DepnSchedule!AH$4=$I9,$D9,0)</f>
        <v>0</v>
      </c>
      <c r="AF9" s="930">
        <f>IF(DepnSchedule!AI$4=$I9,$D9,0)</f>
        <v>0</v>
      </c>
      <c r="AG9" s="930">
        <f>IF(DepnSchedule!AJ$4=$I9,$D9,0)</f>
        <v>0</v>
      </c>
      <c r="AH9" s="930">
        <f>IF(DepnSchedule!AK$4=$I9,$D9,0)</f>
        <v>0</v>
      </c>
      <c r="AI9" s="930">
        <f>IF(DepnSchedule!AL$4=$I9,$D9,0)</f>
        <v>0</v>
      </c>
      <c r="AJ9" s="930">
        <f>IF(DepnSchedule!AM$4=$I9,$D9,0)</f>
        <v>0</v>
      </c>
      <c r="AK9" s="930">
        <f>IF(DepnSchedule!AN$4=$I9,$D9,0)</f>
        <v>0</v>
      </c>
      <c r="AL9" s="930">
        <f>IF(DepnSchedule!AO$4=$I9,$D9,0)</f>
        <v>0</v>
      </c>
      <c r="AM9" s="930">
        <f>IF(DepnSchedule!AP$4=$I9,$D9,0)</f>
        <v>0</v>
      </c>
      <c r="AN9" s="930">
        <f>IF(DepnSchedule!AQ$4=$I9,$D9,0)</f>
        <v>0</v>
      </c>
      <c r="AO9" s="930">
        <f>IF(DepnSchedule!AR$4=$I9,$D9,0)</f>
        <v>0</v>
      </c>
      <c r="AP9" s="930">
        <f>IF(DepnSchedule!AS$4=$I9,$D9,0)</f>
        <v>0</v>
      </c>
      <c r="AQ9" s="930">
        <f>IF(DepnSchedule!AT$4=$I9,$D9,0)</f>
        <v>0</v>
      </c>
      <c r="AR9" s="930">
        <f>IF(DepnSchedule!AU$4=$I9,$D9,0)</f>
        <v>0</v>
      </c>
      <c r="AS9" s="930">
        <f>IF(DepnSchedule!AV$4=$I9,$D9,0)</f>
        <v>0</v>
      </c>
      <c r="AT9" s="930">
        <f>IF(DepnSchedule!AW$4=$I9,$D9,0)</f>
        <v>0</v>
      </c>
      <c r="AU9" s="930">
        <f>IF(DepnSchedule!AX$4=$I9,$D9,0)</f>
        <v>0</v>
      </c>
      <c r="AV9" s="930">
        <f>IF(DepnSchedule!AY$4=$I9,$D9,0)</f>
        <v>0</v>
      </c>
      <c r="AW9" s="930">
        <f>IF(DepnSchedule!AZ$4=$I9,$D9,0)</f>
        <v>0</v>
      </c>
      <c r="AX9" s="930">
        <f>IF(DepnSchedule!BA$4=$I9,$D9,0)</f>
        <v>0</v>
      </c>
      <c r="AY9" s="930">
        <f>IF(DepnSchedule!BB$4=$I9,$D9,0)</f>
        <v>0</v>
      </c>
      <c r="AZ9" s="930">
        <f>IF(DepnSchedule!BC$4=$I9,$D9,0)</f>
        <v>0</v>
      </c>
      <c r="BA9" s="930">
        <f>IF(DepnSchedule!BD$4=$I9,$D9,0)</f>
        <v>0</v>
      </c>
      <c r="BB9" s="930">
        <f>IF(DepnSchedule!BE$4=$I9,$D9,0)</f>
        <v>0</v>
      </c>
      <c r="BC9" s="930">
        <f>IF(DepnSchedule!BF$4=$I9,$D9,0)</f>
        <v>0</v>
      </c>
      <c r="BD9" s="930">
        <f>IF(DepnSchedule!BG$4=$I9,$D9,0)</f>
        <v>0</v>
      </c>
      <c r="BE9" s="930">
        <f>IF(DepnSchedule!BH$4=$I9,$D9,0)</f>
        <v>0</v>
      </c>
      <c r="BF9" s="930">
        <f>IF(DepnSchedule!BI$4=$I9,$D9,0)</f>
        <v>0</v>
      </c>
      <c r="BG9" s="930">
        <f>IF(DepnSchedule!BJ$4=$I9,$D9,0)</f>
        <v>0</v>
      </c>
      <c r="BH9" s="930">
        <f>IF(DepnSchedule!BK$4=$I9,$D9,0)</f>
        <v>0</v>
      </c>
      <c r="BI9" s="930">
        <f>IF(DepnSchedule!BL$4=$I9,$D9,0)</f>
        <v>0</v>
      </c>
      <c r="BJ9" s="930">
        <f>IF(DepnSchedule!BM$4=$I9,$D9,0)</f>
        <v>0</v>
      </c>
      <c r="BK9" s="930">
        <f>IF(DepnSchedule!BN$4=$I9,$D9,0)</f>
        <v>0</v>
      </c>
      <c r="BL9" s="930">
        <f>IF(DepnSchedule!BO$4=$I9,$D9,0)</f>
        <v>0</v>
      </c>
      <c r="BM9" s="930">
        <f>IF(DepnSchedule!BP$4=$I9,$D9,0)</f>
        <v>0</v>
      </c>
      <c r="BN9" s="930">
        <f>IF(DepnSchedule!BQ$4=$I9,$D9,0)</f>
        <v>0</v>
      </c>
      <c r="BO9" s="930">
        <f>IF(DepnSchedule!BR$4=$I9,$D9,0)</f>
        <v>0</v>
      </c>
      <c r="BP9" s="930">
        <f>IF(DepnSchedule!BS$4=$I9,$D9,0)</f>
        <v>0</v>
      </c>
      <c r="BQ9" s="930">
        <f>IF(DepnSchedule!BT$4=$I9,$D9,0)</f>
        <v>0</v>
      </c>
      <c r="BR9" s="930">
        <f>IF(DepnSchedule!BU$4=$I9,$D9,0)</f>
        <v>0</v>
      </c>
      <c r="BS9" s="930">
        <f>IF(DepnSchedule!BV$4=$I9,$D9,0)</f>
        <v>0</v>
      </c>
      <c r="BT9" s="930">
        <f>IF(DepnSchedule!BW$4=$I9,$D9,0)</f>
        <v>0</v>
      </c>
      <c r="BU9" s="930"/>
      <c r="BV9" s="930"/>
      <c r="BW9" s="930"/>
      <c r="BX9" s="930"/>
      <c r="BY9" s="930"/>
      <c r="BZ9" s="930"/>
      <c r="CA9" s="930"/>
      <c r="CB9" s="930"/>
      <c r="CC9" s="930"/>
      <c r="CD9" s="930"/>
      <c r="CE9" s="930"/>
      <c r="CF9" s="930"/>
      <c r="CG9" s="930"/>
      <c r="CH9" s="930"/>
    </row>
    <row r="10" spans="1:91">
      <c r="B10" s="320">
        <v>6</v>
      </c>
      <c r="C10" t="str">
        <f>CapInvest!B11</f>
        <v>Investment Source Name</v>
      </c>
      <c r="D10" s="321">
        <f>CapInvest!C11</f>
        <v>0</v>
      </c>
      <c r="G10" t="str">
        <f>CapInvest!D11</f>
        <v>Jan</v>
      </c>
      <c r="H10" s="800">
        <f>CapInvest!E11</f>
        <v>2013</v>
      </c>
      <c r="I10" s="227">
        <f t="shared" si="2"/>
        <v>1</v>
      </c>
      <c r="L10" s="227"/>
      <c r="M10" s="930">
        <f>IF(DepnSchedule!P$4=$I10,$D10,0)</f>
        <v>0</v>
      </c>
      <c r="N10" s="930">
        <f>IF(DepnSchedule!Q$4=$I10,$D10,0)</f>
        <v>0</v>
      </c>
      <c r="O10" s="930">
        <f>IF(DepnSchedule!R$4=$I10,$D10,0)</f>
        <v>0</v>
      </c>
      <c r="P10" s="930">
        <f>IF(DepnSchedule!S$4=$I10,$D10,0)</f>
        <v>0</v>
      </c>
      <c r="Q10" s="930">
        <f>IF(DepnSchedule!T$4=$I10,$D10,0)</f>
        <v>0</v>
      </c>
      <c r="R10" s="930">
        <f>IF(DepnSchedule!U$4=$I10,$D10,0)</f>
        <v>0</v>
      </c>
      <c r="S10" s="930">
        <f>IF(DepnSchedule!V$4=$I10,$D10,0)</f>
        <v>0</v>
      </c>
      <c r="T10" s="930">
        <f>IF(DepnSchedule!W$4=$I10,$D10,0)</f>
        <v>0</v>
      </c>
      <c r="U10" s="930">
        <f>IF(DepnSchedule!X$4=$I10,$D10,0)</f>
        <v>0</v>
      </c>
      <c r="V10" s="930">
        <f>IF(DepnSchedule!Y$4=$I10,$D10,0)</f>
        <v>0</v>
      </c>
      <c r="W10" s="930">
        <f>IF(DepnSchedule!Z$4=$I10,$D10,0)</f>
        <v>0</v>
      </c>
      <c r="X10" s="930">
        <f>IF(DepnSchedule!AA$4=$I10,$D10,0)</f>
        <v>0</v>
      </c>
      <c r="Y10" s="930">
        <f>IF(DepnSchedule!AB$4=$I10,$D10,0)</f>
        <v>0</v>
      </c>
      <c r="Z10" s="930">
        <f>IF(DepnSchedule!AC$4=$I10,$D10,0)</f>
        <v>0</v>
      </c>
      <c r="AA10" s="930">
        <f>IF(DepnSchedule!AD$4=$I10,$D10,0)</f>
        <v>0</v>
      </c>
      <c r="AB10" s="930">
        <f>IF(DepnSchedule!AE$4=$I10,$D10,0)</f>
        <v>0</v>
      </c>
      <c r="AC10" s="930">
        <f>IF(DepnSchedule!AF$4=$I10,$D10,0)</f>
        <v>0</v>
      </c>
      <c r="AD10" s="930">
        <f>IF(DepnSchedule!AG$4=$I10,$D10,0)</f>
        <v>0</v>
      </c>
      <c r="AE10" s="930">
        <f>IF(DepnSchedule!AH$4=$I10,$D10,0)</f>
        <v>0</v>
      </c>
      <c r="AF10" s="930">
        <f>IF(DepnSchedule!AI$4=$I10,$D10,0)</f>
        <v>0</v>
      </c>
      <c r="AG10" s="930">
        <f>IF(DepnSchedule!AJ$4=$I10,$D10,0)</f>
        <v>0</v>
      </c>
      <c r="AH10" s="930">
        <f>IF(DepnSchedule!AK$4=$I10,$D10,0)</f>
        <v>0</v>
      </c>
      <c r="AI10" s="930">
        <f>IF(DepnSchedule!AL$4=$I10,$D10,0)</f>
        <v>0</v>
      </c>
      <c r="AJ10" s="930">
        <f>IF(DepnSchedule!AM$4=$I10,$D10,0)</f>
        <v>0</v>
      </c>
      <c r="AK10" s="930">
        <f>IF(DepnSchedule!AN$4=$I10,$D10,0)</f>
        <v>0</v>
      </c>
      <c r="AL10" s="930">
        <f>IF(DepnSchedule!AO$4=$I10,$D10,0)</f>
        <v>0</v>
      </c>
      <c r="AM10" s="930">
        <f>IF(DepnSchedule!AP$4=$I10,$D10,0)</f>
        <v>0</v>
      </c>
      <c r="AN10" s="930">
        <f>IF(DepnSchedule!AQ$4=$I10,$D10,0)</f>
        <v>0</v>
      </c>
      <c r="AO10" s="930">
        <f>IF(DepnSchedule!AR$4=$I10,$D10,0)</f>
        <v>0</v>
      </c>
      <c r="AP10" s="930">
        <f>IF(DepnSchedule!AS$4=$I10,$D10,0)</f>
        <v>0</v>
      </c>
      <c r="AQ10" s="930">
        <f>IF(DepnSchedule!AT$4=$I10,$D10,0)</f>
        <v>0</v>
      </c>
      <c r="AR10" s="930">
        <f>IF(DepnSchedule!AU$4=$I10,$D10,0)</f>
        <v>0</v>
      </c>
      <c r="AS10" s="930">
        <f>IF(DepnSchedule!AV$4=$I10,$D10,0)</f>
        <v>0</v>
      </c>
      <c r="AT10" s="930">
        <f>IF(DepnSchedule!AW$4=$I10,$D10,0)</f>
        <v>0</v>
      </c>
      <c r="AU10" s="930">
        <f>IF(DepnSchedule!AX$4=$I10,$D10,0)</f>
        <v>0</v>
      </c>
      <c r="AV10" s="930">
        <f>IF(DepnSchedule!AY$4=$I10,$D10,0)</f>
        <v>0</v>
      </c>
      <c r="AW10" s="930">
        <f>IF(DepnSchedule!AZ$4=$I10,$D10,0)</f>
        <v>0</v>
      </c>
      <c r="AX10" s="930">
        <f>IF(DepnSchedule!BA$4=$I10,$D10,0)</f>
        <v>0</v>
      </c>
      <c r="AY10" s="930">
        <f>IF(DepnSchedule!BB$4=$I10,$D10,0)</f>
        <v>0</v>
      </c>
      <c r="AZ10" s="930">
        <f>IF(DepnSchedule!BC$4=$I10,$D10,0)</f>
        <v>0</v>
      </c>
      <c r="BA10" s="930">
        <f>IF(DepnSchedule!BD$4=$I10,$D10,0)</f>
        <v>0</v>
      </c>
      <c r="BB10" s="930">
        <f>IF(DepnSchedule!BE$4=$I10,$D10,0)</f>
        <v>0</v>
      </c>
      <c r="BC10" s="930">
        <f>IF(DepnSchedule!BF$4=$I10,$D10,0)</f>
        <v>0</v>
      </c>
      <c r="BD10" s="930">
        <f>IF(DepnSchedule!BG$4=$I10,$D10,0)</f>
        <v>0</v>
      </c>
      <c r="BE10" s="930">
        <f>IF(DepnSchedule!BH$4=$I10,$D10,0)</f>
        <v>0</v>
      </c>
      <c r="BF10" s="930">
        <f>IF(DepnSchedule!BI$4=$I10,$D10,0)</f>
        <v>0</v>
      </c>
      <c r="BG10" s="930">
        <f>IF(DepnSchedule!BJ$4=$I10,$D10,0)</f>
        <v>0</v>
      </c>
      <c r="BH10" s="930">
        <f>IF(DepnSchedule!BK$4=$I10,$D10,0)</f>
        <v>0</v>
      </c>
      <c r="BI10" s="930">
        <f>IF(DepnSchedule!BL$4=$I10,$D10,0)</f>
        <v>0</v>
      </c>
      <c r="BJ10" s="930">
        <f>IF(DepnSchedule!BM$4=$I10,$D10,0)</f>
        <v>0</v>
      </c>
      <c r="BK10" s="930">
        <f>IF(DepnSchedule!BN$4=$I10,$D10,0)</f>
        <v>0</v>
      </c>
      <c r="BL10" s="930">
        <f>IF(DepnSchedule!BO$4=$I10,$D10,0)</f>
        <v>0</v>
      </c>
      <c r="BM10" s="930">
        <f>IF(DepnSchedule!BP$4=$I10,$D10,0)</f>
        <v>0</v>
      </c>
      <c r="BN10" s="930">
        <f>IF(DepnSchedule!BQ$4=$I10,$D10,0)</f>
        <v>0</v>
      </c>
      <c r="BO10" s="930">
        <f>IF(DepnSchedule!BR$4=$I10,$D10,0)</f>
        <v>0</v>
      </c>
      <c r="BP10" s="930">
        <f>IF(DepnSchedule!BS$4=$I10,$D10,0)</f>
        <v>0</v>
      </c>
      <c r="BQ10" s="930">
        <f>IF(DepnSchedule!BT$4=$I10,$D10,0)</f>
        <v>0</v>
      </c>
      <c r="BR10" s="930">
        <f>IF(DepnSchedule!BU$4=$I10,$D10,0)</f>
        <v>0</v>
      </c>
      <c r="BS10" s="930">
        <f>IF(DepnSchedule!BV$4=$I10,$D10,0)</f>
        <v>0</v>
      </c>
      <c r="BT10" s="930">
        <f>IF(DepnSchedule!BW$4=$I10,$D10,0)</f>
        <v>0</v>
      </c>
      <c r="BU10" s="930"/>
      <c r="BV10" s="930"/>
      <c r="BW10" s="930"/>
      <c r="BX10" s="930"/>
      <c r="BY10" s="930"/>
      <c r="BZ10" s="930"/>
      <c r="CA10" s="930"/>
      <c r="CB10" s="930"/>
      <c r="CC10" s="930"/>
      <c r="CD10" s="930"/>
      <c r="CE10" s="930"/>
      <c r="CF10" s="930"/>
      <c r="CG10" s="930"/>
      <c r="CH10" s="930"/>
    </row>
    <row r="11" spans="1:91">
      <c r="B11" s="320">
        <v>7</v>
      </c>
      <c r="C11" t="str">
        <f>CapInvest!B12</f>
        <v>Investment Source Name</v>
      </c>
      <c r="D11" s="321">
        <f>CapInvest!C12</f>
        <v>0</v>
      </c>
      <c r="G11" t="str">
        <f>CapInvest!D12</f>
        <v>Jan</v>
      </c>
      <c r="H11" s="800">
        <f>CapInvest!E12</f>
        <v>2013</v>
      </c>
      <c r="I11" s="227">
        <f t="shared" si="2"/>
        <v>1</v>
      </c>
      <c r="L11" s="227"/>
      <c r="M11" s="930">
        <f>IF(DepnSchedule!P$4=$I11,$D11,0)</f>
        <v>0</v>
      </c>
      <c r="N11" s="930">
        <f>IF(DepnSchedule!Q$4=$I11,$D11,0)</f>
        <v>0</v>
      </c>
      <c r="O11" s="930">
        <f>IF(DepnSchedule!R$4=$I11,$D11,0)</f>
        <v>0</v>
      </c>
      <c r="P11" s="930">
        <f>IF(DepnSchedule!S$4=$I11,$D11,0)</f>
        <v>0</v>
      </c>
      <c r="Q11" s="930">
        <f>IF(DepnSchedule!T$4=$I11,$D11,0)</f>
        <v>0</v>
      </c>
      <c r="R11" s="930">
        <f>IF(DepnSchedule!U$4=$I11,$D11,0)</f>
        <v>0</v>
      </c>
      <c r="S11" s="930">
        <f>IF(DepnSchedule!V$4=$I11,$D11,0)</f>
        <v>0</v>
      </c>
      <c r="T11" s="930">
        <f>IF(DepnSchedule!W$4=$I11,$D11,0)</f>
        <v>0</v>
      </c>
      <c r="U11" s="930">
        <f>IF(DepnSchedule!X$4=$I11,$D11,0)</f>
        <v>0</v>
      </c>
      <c r="V11" s="930">
        <f>IF(DepnSchedule!Y$4=$I11,$D11,0)</f>
        <v>0</v>
      </c>
      <c r="W11" s="930">
        <f>IF(DepnSchedule!Z$4=$I11,$D11,0)</f>
        <v>0</v>
      </c>
      <c r="X11" s="930">
        <f>IF(DepnSchedule!AA$4=$I11,$D11,0)</f>
        <v>0</v>
      </c>
      <c r="Y11" s="930">
        <f>IF(DepnSchedule!AB$4=$I11,$D11,0)</f>
        <v>0</v>
      </c>
      <c r="Z11" s="930">
        <f>IF(DepnSchedule!AC$4=$I11,$D11,0)</f>
        <v>0</v>
      </c>
      <c r="AA11" s="930">
        <f>IF(DepnSchedule!AD$4=$I11,$D11,0)</f>
        <v>0</v>
      </c>
      <c r="AB11" s="930">
        <f>IF(DepnSchedule!AE$4=$I11,$D11,0)</f>
        <v>0</v>
      </c>
      <c r="AC11" s="930">
        <f>IF(DepnSchedule!AF$4=$I11,$D11,0)</f>
        <v>0</v>
      </c>
      <c r="AD11" s="930">
        <f>IF(DepnSchedule!AG$4=$I11,$D11,0)</f>
        <v>0</v>
      </c>
      <c r="AE11" s="930">
        <f>IF(DepnSchedule!AH$4=$I11,$D11,0)</f>
        <v>0</v>
      </c>
      <c r="AF11" s="930">
        <f>IF(DepnSchedule!AI$4=$I11,$D11,0)</f>
        <v>0</v>
      </c>
      <c r="AG11" s="930">
        <f>IF(DepnSchedule!AJ$4=$I11,$D11,0)</f>
        <v>0</v>
      </c>
      <c r="AH11" s="930">
        <f>IF(DepnSchedule!AK$4=$I11,$D11,0)</f>
        <v>0</v>
      </c>
      <c r="AI11" s="930">
        <f>IF(DepnSchedule!AL$4=$I11,$D11,0)</f>
        <v>0</v>
      </c>
      <c r="AJ11" s="930">
        <f>IF(DepnSchedule!AM$4=$I11,$D11,0)</f>
        <v>0</v>
      </c>
      <c r="AK11" s="930">
        <f>IF(DepnSchedule!AN$4=$I11,$D11,0)</f>
        <v>0</v>
      </c>
      <c r="AL11" s="930">
        <f>IF(DepnSchedule!AO$4=$I11,$D11,0)</f>
        <v>0</v>
      </c>
      <c r="AM11" s="930">
        <f>IF(DepnSchedule!AP$4=$I11,$D11,0)</f>
        <v>0</v>
      </c>
      <c r="AN11" s="930">
        <f>IF(DepnSchedule!AQ$4=$I11,$D11,0)</f>
        <v>0</v>
      </c>
      <c r="AO11" s="930">
        <f>IF(DepnSchedule!AR$4=$I11,$D11,0)</f>
        <v>0</v>
      </c>
      <c r="AP11" s="930">
        <f>IF(DepnSchedule!AS$4=$I11,$D11,0)</f>
        <v>0</v>
      </c>
      <c r="AQ11" s="930">
        <f>IF(DepnSchedule!AT$4=$I11,$D11,0)</f>
        <v>0</v>
      </c>
      <c r="AR11" s="930">
        <f>IF(DepnSchedule!AU$4=$I11,$D11,0)</f>
        <v>0</v>
      </c>
      <c r="AS11" s="930">
        <f>IF(DepnSchedule!AV$4=$I11,$D11,0)</f>
        <v>0</v>
      </c>
      <c r="AT11" s="930">
        <f>IF(DepnSchedule!AW$4=$I11,$D11,0)</f>
        <v>0</v>
      </c>
      <c r="AU11" s="930">
        <f>IF(DepnSchedule!AX$4=$I11,$D11,0)</f>
        <v>0</v>
      </c>
      <c r="AV11" s="930">
        <f>IF(DepnSchedule!AY$4=$I11,$D11,0)</f>
        <v>0</v>
      </c>
      <c r="AW11" s="930">
        <f>IF(DepnSchedule!AZ$4=$I11,$D11,0)</f>
        <v>0</v>
      </c>
      <c r="AX11" s="930">
        <f>IF(DepnSchedule!BA$4=$I11,$D11,0)</f>
        <v>0</v>
      </c>
      <c r="AY11" s="930">
        <f>IF(DepnSchedule!BB$4=$I11,$D11,0)</f>
        <v>0</v>
      </c>
      <c r="AZ11" s="930">
        <f>IF(DepnSchedule!BC$4=$I11,$D11,0)</f>
        <v>0</v>
      </c>
      <c r="BA11" s="930">
        <f>IF(DepnSchedule!BD$4=$I11,$D11,0)</f>
        <v>0</v>
      </c>
      <c r="BB11" s="930">
        <f>IF(DepnSchedule!BE$4=$I11,$D11,0)</f>
        <v>0</v>
      </c>
      <c r="BC11" s="930">
        <f>IF(DepnSchedule!BF$4=$I11,$D11,0)</f>
        <v>0</v>
      </c>
      <c r="BD11" s="930">
        <f>IF(DepnSchedule!BG$4=$I11,$D11,0)</f>
        <v>0</v>
      </c>
      <c r="BE11" s="930">
        <f>IF(DepnSchedule!BH$4=$I11,$D11,0)</f>
        <v>0</v>
      </c>
      <c r="BF11" s="930">
        <f>IF(DepnSchedule!BI$4=$I11,$D11,0)</f>
        <v>0</v>
      </c>
      <c r="BG11" s="930">
        <f>IF(DepnSchedule!BJ$4=$I11,$D11,0)</f>
        <v>0</v>
      </c>
      <c r="BH11" s="930">
        <f>IF(DepnSchedule!BK$4=$I11,$D11,0)</f>
        <v>0</v>
      </c>
      <c r="BI11" s="930">
        <f>IF(DepnSchedule!BL$4=$I11,$D11,0)</f>
        <v>0</v>
      </c>
      <c r="BJ11" s="930">
        <f>IF(DepnSchedule!BM$4=$I11,$D11,0)</f>
        <v>0</v>
      </c>
      <c r="BK11" s="930">
        <f>IF(DepnSchedule!BN$4=$I11,$D11,0)</f>
        <v>0</v>
      </c>
      <c r="BL11" s="930">
        <f>IF(DepnSchedule!BO$4=$I11,$D11,0)</f>
        <v>0</v>
      </c>
      <c r="BM11" s="930">
        <f>IF(DepnSchedule!BP$4=$I11,$D11,0)</f>
        <v>0</v>
      </c>
      <c r="BN11" s="930">
        <f>IF(DepnSchedule!BQ$4=$I11,$D11,0)</f>
        <v>0</v>
      </c>
      <c r="BO11" s="930">
        <f>IF(DepnSchedule!BR$4=$I11,$D11,0)</f>
        <v>0</v>
      </c>
      <c r="BP11" s="930">
        <f>IF(DepnSchedule!BS$4=$I11,$D11,0)</f>
        <v>0</v>
      </c>
      <c r="BQ11" s="930">
        <f>IF(DepnSchedule!BT$4=$I11,$D11,0)</f>
        <v>0</v>
      </c>
      <c r="BR11" s="930">
        <f>IF(DepnSchedule!BU$4=$I11,$D11,0)</f>
        <v>0</v>
      </c>
      <c r="BS11" s="930">
        <f>IF(DepnSchedule!BV$4=$I11,$D11,0)</f>
        <v>0</v>
      </c>
      <c r="BT11" s="930">
        <f>IF(DepnSchedule!BW$4=$I11,$D11,0)</f>
        <v>0</v>
      </c>
      <c r="BU11" s="930"/>
      <c r="BV11" s="930"/>
      <c r="BW11" s="930"/>
      <c r="BX11" s="930"/>
      <c r="BY11" s="930"/>
      <c r="BZ11" s="930"/>
      <c r="CA11" s="930"/>
      <c r="CB11" s="930"/>
      <c r="CC11" s="930"/>
      <c r="CD11" s="930"/>
      <c r="CE11" s="930"/>
      <c r="CF11" s="930"/>
      <c r="CG11" s="930"/>
      <c r="CH11" s="930"/>
    </row>
    <row r="12" spans="1:91">
      <c r="B12" s="320">
        <v>8</v>
      </c>
      <c r="C12" t="str">
        <f>CapInvest!B13</f>
        <v>Investment Source Name</v>
      </c>
      <c r="D12" s="321">
        <f>CapInvest!C13</f>
        <v>0</v>
      </c>
      <c r="G12" t="str">
        <f>CapInvest!D13</f>
        <v>Jan</v>
      </c>
      <c r="H12" s="800">
        <f>CapInvest!E13</f>
        <v>2013</v>
      </c>
      <c r="I12" s="227">
        <f t="shared" si="2"/>
        <v>1</v>
      </c>
      <c r="L12" s="227"/>
      <c r="M12" s="930">
        <f>IF(DepnSchedule!P$4=$I12,$D12,0)</f>
        <v>0</v>
      </c>
      <c r="N12" s="930">
        <f>IF(DepnSchedule!Q$4=$I12,$D12,0)</f>
        <v>0</v>
      </c>
      <c r="O12" s="930">
        <f>IF(DepnSchedule!R$4=$I12,$D12,0)</f>
        <v>0</v>
      </c>
      <c r="P12" s="930">
        <f>IF(DepnSchedule!S$4=$I12,$D12,0)</f>
        <v>0</v>
      </c>
      <c r="Q12" s="930">
        <f>IF(DepnSchedule!T$4=$I12,$D12,0)</f>
        <v>0</v>
      </c>
      <c r="R12" s="930">
        <f>IF(DepnSchedule!U$4=$I12,$D12,0)</f>
        <v>0</v>
      </c>
      <c r="S12" s="930">
        <f>IF(DepnSchedule!V$4=$I12,$D12,0)</f>
        <v>0</v>
      </c>
      <c r="T12" s="930">
        <f>IF(DepnSchedule!W$4=$I12,$D12,0)</f>
        <v>0</v>
      </c>
      <c r="U12" s="930">
        <f>IF(DepnSchedule!X$4=$I12,$D12,0)</f>
        <v>0</v>
      </c>
      <c r="V12" s="930">
        <f>IF(DepnSchedule!Y$4=$I12,$D12,0)</f>
        <v>0</v>
      </c>
      <c r="W12" s="930">
        <f>IF(DepnSchedule!Z$4=$I12,$D12,0)</f>
        <v>0</v>
      </c>
      <c r="X12" s="930">
        <f>IF(DepnSchedule!AA$4=$I12,$D12,0)</f>
        <v>0</v>
      </c>
      <c r="Y12" s="930">
        <f>IF(DepnSchedule!AB$4=$I12,$D12,0)</f>
        <v>0</v>
      </c>
      <c r="Z12" s="930">
        <f>IF(DepnSchedule!AC$4=$I12,$D12,0)</f>
        <v>0</v>
      </c>
      <c r="AA12" s="930">
        <f>IF(DepnSchedule!AD$4=$I12,$D12,0)</f>
        <v>0</v>
      </c>
      <c r="AB12" s="930">
        <f>IF(DepnSchedule!AE$4=$I12,$D12,0)</f>
        <v>0</v>
      </c>
      <c r="AC12" s="930">
        <f>IF(DepnSchedule!AF$4=$I12,$D12,0)</f>
        <v>0</v>
      </c>
      <c r="AD12" s="930">
        <f>IF(DepnSchedule!AG$4=$I12,$D12,0)</f>
        <v>0</v>
      </c>
      <c r="AE12" s="930">
        <f>IF(DepnSchedule!AH$4=$I12,$D12,0)</f>
        <v>0</v>
      </c>
      <c r="AF12" s="930">
        <f>IF(DepnSchedule!AI$4=$I12,$D12,0)</f>
        <v>0</v>
      </c>
      <c r="AG12" s="930">
        <f>IF(DepnSchedule!AJ$4=$I12,$D12,0)</f>
        <v>0</v>
      </c>
      <c r="AH12" s="930">
        <f>IF(DepnSchedule!AK$4=$I12,$D12,0)</f>
        <v>0</v>
      </c>
      <c r="AI12" s="930">
        <f>IF(DepnSchedule!AL$4=$I12,$D12,0)</f>
        <v>0</v>
      </c>
      <c r="AJ12" s="930">
        <f>IF(DepnSchedule!AM$4=$I12,$D12,0)</f>
        <v>0</v>
      </c>
      <c r="AK12" s="930">
        <f>IF(DepnSchedule!AN$4=$I12,$D12,0)</f>
        <v>0</v>
      </c>
      <c r="AL12" s="930">
        <f>IF(DepnSchedule!AO$4=$I12,$D12,0)</f>
        <v>0</v>
      </c>
      <c r="AM12" s="930">
        <f>IF(DepnSchedule!AP$4=$I12,$D12,0)</f>
        <v>0</v>
      </c>
      <c r="AN12" s="930">
        <f>IF(DepnSchedule!AQ$4=$I12,$D12,0)</f>
        <v>0</v>
      </c>
      <c r="AO12" s="930">
        <f>IF(DepnSchedule!AR$4=$I12,$D12,0)</f>
        <v>0</v>
      </c>
      <c r="AP12" s="930">
        <f>IF(DepnSchedule!AS$4=$I12,$D12,0)</f>
        <v>0</v>
      </c>
      <c r="AQ12" s="930">
        <f>IF(DepnSchedule!AT$4=$I12,$D12,0)</f>
        <v>0</v>
      </c>
      <c r="AR12" s="930">
        <f>IF(DepnSchedule!AU$4=$I12,$D12,0)</f>
        <v>0</v>
      </c>
      <c r="AS12" s="930">
        <f>IF(DepnSchedule!AV$4=$I12,$D12,0)</f>
        <v>0</v>
      </c>
      <c r="AT12" s="930">
        <f>IF(DepnSchedule!AW$4=$I12,$D12,0)</f>
        <v>0</v>
      </c>
      <c r="AU12" s="930">
        <f>IF(DepnSchedule!AX$4=$I12,$D12,0)</f>
        <v>0</v>
      </c>
      <c r="AV12" s="930">
        <f>IF(DepnSchedule!AY$4=$I12,$D12,0)</f>
        <v>0</v>
      </c>
      <c r="AW12" s="930">
        <f>IF(DepnSchedule!AZ$4=$I12,$D12,0)</f>
        <v>0</v>
      </c>
      <c r="AX12" s="930">
        <f>IF(DepnSchedule!BA$4=$I12,$D12,0)</f>
        <v>0</v>
      </c>
      <c r="AY12" s="930">
        <f>IF(DepnSchedule!BB$4=$I12,$D12,0)</f>
        <v>0</v>
      </c>
      <c r="AZ12" s="930">
        <f>IF(DepnSchedule!BC$4=$I12,$D12,0)</f>
        <v>0</v>
      </c>
      <c r="BA12" s="930">
        <f>IF(DepnSchedule!BD$4=$I12,$D12,0)</f>
        <v>0</v>
      </c>
      <c r="BB12" s="930">
        <f>IF(DepnSchedule!BE$4=$I12,$D12,0)</f>
        <v>0</v>
      </c>
      <c r="BC12" s="930">
        <f>IF(DepnSchedule!BF$4=$I12,$D12,0)</f>
        <v>0</v>
      </c>
      <c r="BD12" s="930">
        <f>IF(DepnSchedule!BG$4=$I12,$D12,0)</f>
        <v>0</v>
      </c>
      <c r="BE12" s="930">
        <f>IF(DepnSchedule!BH$4=$I12,$D12,0)</f>
        <v>0</v>
      </c>
      <c r="BF12" s="930">
        <f>IF(DepnSchedule!BI$4=$I12,$D12,0)</f>
        <v>0</v>
      </c>
      <c r="BG12" s="930">
        <f>IF(DepnSchedule!BJ$4=$I12,$D12,0)</f>
        <v>0</v>
      </c>
      <c r="BH12" s="930">
        <f>IF(DepnSchedule!BK$4=$I12,$D12,0)</f>
        <v>0</v>
      </c>
      <c r="BI12" s="930">
        <f>IF(DepnSchedule!BL$4=$I12,$D12,0)</f>
        <v>0</v>
      </c>
      <c r="BJ12" s="930">
        <f>IF(DepnSchedule!BM$4=$I12,$D12,0)</f>
        <v>0</v>
      </c>
      <c r="BK12" s="930">
        <f>IF(DepnSchedule!BN$4=$I12,$D12,0)</f>
        <v>0</v>
      </c>
      <c r="BL12" s="930">
        <f>IF(DepnSchedule!BO$4=$I12,$D12,0)</f>
        <v>0</v>
      </c>
      <c r="BM12" s="930">
        <f>IF(DepnSchedule!BP$4=$I12,$D12,0)</f>
        <v>0</v>
      </c>
      <c r="BN12" s="930">
        <f>IF(DepnSchedule!BQ$4=$I12,$D12,0)</f>
        <v>0</v>
      </c>
      <c r="BO12" s="930">
        <f>IF(DepnSchedule!BR$4=$I12,$D12,0)</f>
        <v>0</v>
      </c>
      <c r="BP12" s="930">
        <f>IF(DepnSchedule!BS$4=$I12,$D12,0)</f>
        <v>0</v>
      </c>
      <c r="BQ12" s="930">
        <f>IF(DepnSchedule!BT$4=$I12,$D12,0)</f>
        <v>0</v>
      </c>
      <c r="BR12" s="930">
        <f>IF(DepnSchedule!BU$4=$I12,$D12,0)</f>
        <v>0</v>
      </c>
      <c r="BS12" s="930">
        <f>IF(DepnSchedule!BV$4=$I12,$D12,0)</f>
        <v>0</v>
      </c>
      <c r="BT12" s="930">
        <f>IF(DepnSchedule!BW$4=$I12,$D12,0)</f>
        <v>0</v>
      </c>
      <c r="BU12" s="930"/>
      <c r="BV12" s="930"/>
      <c r="BW12" s="930"/>
      <c r="BX12" s="930"/>
      <c r="BY12" s="930"/>
      <c r="BZ12" s="930"/>
      <c r="CA12" s="930"/>
      <c r="CB12" s="930"/>
      <c r="CC12" s="930"/>
      <c r="CD12" s="930"/>
      <c r="CE12" s="930"/>
      <c r="CF12" s="930"/>
      <c r="CG12" s="930"/>
      <c r="CH12" s="930"/>
    </row>
    <row r="13" spans="1:91">
      <c r="B13" s="320">
        <v>9</v>
      </c>
      <c r="C13" t="str">
        <f>CapInvest!B14</f>
        <v>Investment Source Name</v>
      </c>
      <c r="D13" s="321">
        <f>CapInvest!C14</f>
        <v>0</v>
      </c>
      <c r="G13" t="str">
        <f>CapInvest!D14</f>
        <v>Jan</v>
      </c>
      <c r="H13" s="800">
        <f>CapInvest!E14</f>
        <v>2013</v>
      </c>
      <c r="I13" s="227">
        <f t="shared" si="2"/>
        <v>1</v>
      </c>
      <c r="L13" s="227"/>
      <c r="M13" s="930">
        <f>IF(DepnSchedule!P$4=$I13,$D13,0)</f>
        <v>0</v>
      </c>
      <c r="N13" s="930">
        <f>IF(DepnSchedule!Q$4=$I13,$D13,0)</f>
        <v>0</v>
      </c>
      <c r="O13" s="930">
        <f>IF(DepnSchedule!R$4=$I13,$D13,0)</f>
        <v>0</v>
      </c>
      <c r="P13" s="930">
        <f>IF(DepnSchedule!S$4=$I13,$D13,0)</f>
        <v>0</v>
      </c>
      <c r="Q13" s="930">
        <f>IF(DepnSchedule!T$4=$I13,$D13,0)</f>
        <v>0</v>
      </c>
      <c r="R13" s="930">
        <f>IF(DepnSchedule!U$4=$I13,$D13,0)</f>
        <v>0</v>
      </c>
      <c r="S13" s="930">
        <f>IF(DepnSchedule!V$4=$I13,$D13,0)</f>
        <v>0</v>
      </c>
      <c r="T13" s="930">
        <f>IF(DepnSchedule!W$4=$I13,$D13,0)</f>
        <v>0</v>
      </c>
      <c r="U13" s="930">
        <f>IF(DepnSchedule!X$4=$I13,$D13,0)</f>
        <v>0</v>
      </c>
      <c r="V13" s="930">
        <f>IF(DepnSchedule!Y$4=$I13,$D13,0)</f>
        <v>0</v>
      </c>
      <c r="W13" s="930">
        <f>IF(DepnSchedule!Z$4=$I13,$D13,0)</f>
        <v>0</v>
      </c>
      <c r="X13" s="930">
        <f>IF(DepnSchedule!AA$4=$I13,$D13,0)</f>
        <v>0</v>
      </c>
      <c r="Y13" s="930">
        <f>IF(DepnSchedule!AB$4=$I13,$D13,0)</f>
        <v>0</v>
      </c>
      <c r="Z13" s="930">
        <f>IF(DepnSchedule!AC$4=$I13,$D13,0)</f>
        <v>0</v>
      </c>
      <c r="AA13" s="930">
        <f>IF(DepnSchedule!AD$4=$I13,$D13,0)</f>
        <v>0</v>
      </c>
      <c r="AB13" s="930">
        <f>IF(DepnSchedule!AE$4=$I13,$D13,0)</f>
        <v>0</v>
      </c>
      <c r="AC13" s="930">
        <f>IF(DepnSchedule!AF$4=$I13,$D13,0)</f>
        <v>0</v>
      </c>
      <c r="AD13" s="930">
        <f>IF(DepnSchedule!AG$4=$I13,$D13,0)</f>
        <v>0</v>
      </c>
      <c r="AE13" s="930">
        <f>IF(DepnSchedule!AH$4=$I13,$D13,0)</f>
        <v>0</v>
      </c>
      <c r="AF13" s="930">
        <f>IF(DepnSchedule!AI$4=$I13,$D13,0)</f>
        <v>0</v>
      </c>
      <c r="AG13" s="930">
        <f>IF(DepnSchedule!AJ$4=$I13,$D13,0)</f>
        <v>0</v>
      </c>
      <c r="AH13" s="930">
        <f>IF(DepnSchedule!AK$4=$I13,$D13,0)</f>
        <v>0</v>
      </c>
      <c r="AI13" s="930">
        <f>IF(DepnSchedule!AL$4=$I13,$D13,0)</f>
        <v>0</v>
      </c>
      <c r="AJ13" s="930">
        <f>IF(DepnSchedule!AM$4=$I13,$D13,0)</f>
        <v>0</v>
      </c>
      <c r="AK13" s="930">
        <f>IF(DepnSchedule!AN$4=$I13,$D13,0)</f>
        <v>0</v>
      </c>
      <c r="AL13" s="930">
        <f>IF(DepnSchedule!AO$4=$I13,$D13,0)</f>
        <v>0</v>
      </c>
      <c r="AM13" s="930">
        <f>IF(DepnSchedule!AP$4=$I13,$D13,0)</f>
        <v>0</v>
      </c>
      <c r="AN13" s="930">
        <f>IF(DepnSchedule!AQ$4=$I13,$D13,0)</f>
        <v>0</v>
      </c>
      <c r="AO13" s="930">
        <f>IF(DepnSchedule!AR$4=$I13,$D13,0)</f>
        <v>0</v>
      </c>
      <c r="AP13" s="930">
        <f>IF(DepnSchedule!AS$4=$I13,$D13,0)</f>
        <v>0</v>
      </c>
      <c r="AQ13" s="930">
        <f>IF(DepnSchedule!AT$4=$I13,$D13,0)</f>
        <v>0</v>
      </c>
      <c r="AR13" s="930">
        <f>IF(DepnSchedule!AU$4=$I13,$D13,0)</f>
        <v>0</v>
      </c>
      <c r="AS13" s="930">
        <f>IF(DepnSchedule!AV$4=$I13,$D13,0)</f>
        <v>0</v>
      </c>
      <c r="AT13" s="930">
        <f>IF(DepnSchedule!AW$4=$I13,$D13,0)</f>
        <v>0</v>
      </c>
      <c r="AU13" s="930">
        <f>IF(DepnSchedule!AX$4=$I13,$D13,0)</f>
        <v>0</v>
      </c>
      <c r="AV13" s="930">
        <f>IF(DepnSchedule!AY$4=$I13,$D13,0)</f>
        <v>0</v>
      </c>
      <c r="AW13" s="930">
        <f>IF(DepnSchedule!AZ$4=$I13,$D13,0)</f>
        <v>0</v>
      </c>
      <c r="AX13" s="930">
        <f>IF(DepnSchedule!BA$4=$I13,$D13,0)</f>
        <v>0</v>
      </c>
      <c r="AY13" s="930">
        <f>IF(DepnSchedule!BB$4=$I13,$D13,0)</f>
        <v>0</v>
      </c>
      <c r="AZ13" s="930">
        <f>IF(DepnSchedule!BC$4=$I13,$D13,0)</f>
        <v>0</v>
      </c>
      <c r="BA13" s="930">
        <f>IF(DepnSchedule!BD$4=$I13,$D13,0)</f>
        <v>0</v>
      </c>
      <c r="BB13" s="930">
        <f>IF(DepnSchedule!BE$4=$I13,$D13,0)</f>
        <v>0</v>
      </c>
      <c r="BC13" s="930">
        <f>IF(DepnSchedule!BF$4=$I13,$D13,0)</f>
        <v>0</v>
      </c>
      <c r="BD13" s="930">
        <f>IF(DepnSchedule!BG$4=$I13,$D13,0)</f>
        <v>0</v>
      </c>
      <c r="BE13" s="930">
        <f>IF(DepnSchedule!BH$4=$I13,$D13,0)</f>
        <v>0</v>
      </c>
      <c r="BF13" s="930">
        <f>IF(DepnSchedule!BI$4=$I13,$D13,0)</f>
        <v>0</v>
      </c>
      <c r="BG13" s="930">
        <f>IF(DepnSchedule!BJ$4=$I13,$D13,0)</f>
        <v>0</v>
      </c>
      <c r="BH13" s="930">
        <f>IF(DepnSchedule!BK$4=$I13,$D13,0)</f>
        <v>0</v>
      </c>
      <c r="BI13" s="930">
        <f>IF(DepnSchedule!BL$4=$I13,$D13,0)</f>
        <v>0</v>
      </c>
      <c r="BJ13" s="930">
        <f>IF(DepnSchedule!BM$4=$I13,$D13,0)</f>
        <v>0</v>
      </c>
      <c r="BK13" s="930">
        <f>IF(DepnSchedule!BN$4=$I13,$D13,0)</f>
        <v>0</v>
      </c>
      <c r="BL13" s="930">
        <f>IF(DepnSchedule!BO$4=$I13,$D13,0)</f>
        <v>0</v>
      </c>
      <c r="BM13" s="930">
        <f>IF(DepnSchedule!BP$4=$I13,$D13,0)</f>
        <v>0</v>
      </c>
      <c r="BN13" s="930">
        <f>IF(DepnSchedule!BQ$4=$I13,$D13,0)</f>
        <v>0</v>
      </c>
      <c r="BO13" s="930">
        <f>IF(DepnSchedule!BR$4=$I13,$D13,0)</f>
        <v>0</v>
      </c>
      <c r="BP13" s="930">
        <f>IF(DepnSchedule!BS$4=$I13,$D13,0)</f>
        <v>0</v>
      </c>
      <c r="BQ13" s="930">
        <f>IF(DepnSchedule!BT$4=$I13,$D13,0)</f>
        <v>0</v>
      </c>
      <c r="BR13" s="930">
        <f>IF(DepnSchedule!BU$4=$I13,$D13,0)</f>
        <v>0</v>
      </c>
      <c r="BS13" s="930">
        <f>IF(DepnSchedule!BV$4=$I13,$D13,0)</f>
        <v>0</v>
      </c>
      <c r="BT13" s="930">
        <f>IF(DepnSchedule!BW$4=$I13,$D13,0)</f>
        <v>0</v>
      </c>
      <c r="BU13" s="930"/>
      <c r="BV13" s="930"/>
      <c r="BW13" s="930"/>
      <c r="BX13" s="930"/>
      <c r="BY13" s="930"/>
      <c r="BZ13" s="930"/>
      <c r="CA13" s="930"/>
      <c r="CB13" s="930"/>
      <c r="CC13" s="930"/>
      <c r="CD13" s="930"/>
      <c r="CE13" s="930"/>
      <c r="CF13" s="930"/>
      <c r="CG13" s="930"/>
      <c r="CH13" s="930"/>
    </row>
    <row r="14" spans="1:91">
      <c r="B14" s="320">
        <v>10</v>
      </c>
      <c r="C14" t="str">
        <f>CapInvest!B15</f>
        <v>Investment Source Name</v>
      </c>
      <c r="D14" s="321">
        <f>CapInvest!C15</f>
        <v>0</v>
      </c>
      <c r="G14" t="str">
        <f>CapInvest!D15</f>
        <v>Jan</v>
      </c>
      <c r="H14" s="800">
        <f>CapInvest!E15</f>
        <v>2013</v>
      </c>
      <c r="I14" s="227">
        <f t="shared" si="2"/>
        <v>1</v>
      </c>
      <c r="L14" s="227"/>
      <c r="M14" s="930">
        <f>IF(DepnSchedule!P$4=$I14,$D14,0)</f>
        <v>0</v>
      </c>
      <c r="N14" s="930">
        <f>IF(DepnSchedule!Q$4=$I14,$D14,0)</f>
        <v>0</v>
      </c>
      <c r="O14" s="930">
        <f>IF(DepnSchedule!R$4=$I14,$D14,0)</f>
        <v>0</v>
      </c>
      <c r="P14" s="930">
        <f>IF(DepnSchedule!S$4=$I14,$D14,0)</f>
        <v>0</v>
      </c>
      <c r="Q14" s="930">
        <f>IF(DepnSchedule!T$4=$I14,$D14,0)</f>
        <v>0</v>
      </c>
      <c r="R14" s="930">
        <f>IF(DepnSchedule!U$4=$I14,$D14,0)</f>
        <v>0</v>
      </c>
      <c r="S14" s="930">
        <f>IF(DepnSchedule!V$4=$I14,$D14,0)</f>
        <v>0</v>
      </c>
      <c r="T14" s="930">
        <f>IF(DepnSchedule!W$4=$I14,$D14,0)</f>
        <v>0</v>
      </c>
      <c r="U14" s="930">
        <f>IF(DepnSchedule!X$4=$I14,$D14,0)</f>
        <v>0</v>
      </c>
      <c r="V14" s="930">
        <f>IF(DepnSchedule!Y$4=$I14,$D14,0)</f>
        <v>0</v>
      </c>
      <c r="W14" s="930">
        <f>IF(DepnSchedule!Z$4=$I14,$D14,0)</f>
        <v>0</v>
      </c>
      <c r="X14" s="930">
        <f>IF(DepnSchedule!AA$4=$I14,$D14,0)</f>
        <v>0</v>
      </c>
      <c r="Y14" s="930">
        <f>IF(DepnSchedule!AB$4=$I14,$D14,0)</f>
        <v>0</v>
      </c>
      <c r="Z14" s="930">
        <f>IF(DepnSchedule!AC$4=$I14,$D14,0)</f>
        <v>0</v>
      </c>
      <c r="AA14" s="930">
        <f>IF(DepnSchedule!AD$4=$I14,$D14,0)</f>
        <v>0</v>
      </c>
      <c r="AB14" s="930">
        <f>IF(DepnSchedule!AE$4=$I14,$D14,0)</f>
        <v>0</v>
      </c>
      <c r="AC14" s="930">
        <f>IF(DepnSchedule!AF$4=$I14,$D14,0)</f>
        <v>0</v>
      </c>
      <c r="AD14" s="930">
        <f>IF(DepnSchedule!AG$4=$I14,$D14,0)</f>
        <v>0</v>
      </c>
      <c r="AE14" s="930">
        <f>IF(DepnSchedule!AH$4=$I14,$D14,0)</f>
        <v>0</v>
      </c>
      <c r="AF14" s="930">
        <f>IF(DepnSchedule!AI$4=$I14,$D14,0)</f>
        <v>0</v>
      </c>
      <c r="AG14" s="930">
        <f>IF(DepnSchedule!AJ$4=$I14,$D14,0)</f>
        <v>0</v>
      </c>
      <c r="AH14" s="930">
        <f>IF(DepnSchedule!AK$4=$I14,$D14,0)</f>
        <v>0</v>
      </c>
      <c r="AI14" s="930">
        <f>IF(DepnSchedule!AL$4=$I14,$D14,0)</f>
        <v>0</v>
      </c>
      <c r="AJ14" s="930">
        <f>IF(DepnSchedule!AM$4=$I14,$D14,0)</f>
        <v>0</v>
      </c>
      <c r="AK14" s="930">
        <f>IF(DepnSchedule!AN$4=$I14,$D14,0)</f>
        <v>0</v>
      </c>
      <c r="AL14" s="930">
        <f>IF(DepnSchedule!AO$4=$I14,$D14,0)</f>
        <v>0</v>
      </c>
      <c r="AM14" s="930">
        <f>IF(DepnSchedule!AP$4=$I14,$D14,0)</f>
        <v>0</v>
      </c>
      <c r="AN14" s="930">
        <f>IF(DepnSchedule!AQ$4=$I14,$D14,0)</f>
        <v>0</v>
      </c>
      <c r="AO14" s="930">
        <f>IF(DepnSchedule!AR$4=$I14,$D14,0)</f>
        <v>0</v>
      </c>
      <c r="AP14" s="930">
        <f>IF(DepnSchedule!AS$4=$I14,$D14,0)</f>
        <v>0</v>
      </c>
      <c r="AQ14" s="930">
        <f>IF(DepnSchedule!AT$4=$I14,$D14,0)</f>
        <v>0</v>
      </c>
      <c r="AR14" s="930">
        <f>IF(DepnSchedule!AU$4=$I14,$D14,0)</f>
        <v>0</v>
      </c>
      <c r="AS14" s="930">
        <f>IF(DepnSchedule!AV$4=$I14,$D14,0)</f>
        <v>0</v>
      </c>
      <c r="AT14" s="930">
        <f>IF(DepnSchedule!AW$4=$I14,$D14,0)</f>
        <v>0</v>
      </c>
      <c r="AU14" s="930">
        <f>IF(DepnSchedule!AX$4=$I14,$D14,0)</f>
        <v>0</v>
      </c>
      <c r="AV14" s="930">
        <f>IF(DepnSchedule!AY$4=$I14,$D14,0)</f>
        <v>0</v>
      </c>
      <c r="AW14" s="930">
        <f>IF(DepnSchedule!AZ$4=$I14,$D14,0)</f>
        <v>0</v>
      </c>
      <c r="AX14" s="930">
        <f>IF(DepnSchedule!BA$4=$I14,$D14,0)</f>
        <v>0</v>
      </c>
      <c r="AY14" s="930">
        <f>IF(DepnSchedule!BB$4=$I14,$D14,0)</f>
        <v>0</v>
      </c>
      <c r="AZ14" s="930">
        <f>IF(DepnSchedule!BC$4=$I14,$D14,0)</f>
        <v>0</v>
      </c>
      <c r="BA14" s="930">
        <f>IF(DepnSchedule!BD$4=$I14,$D14,0)</f>
        <v>0</v>
      </c>
      <c r="BB14" s="930">
        <f>IF(DepnSchedule!BE$4=$I14,$D14,0)</f>
        <v>0</v>
      </c>
      <c r="BC14" s="930">
        <f>IF(DepnSchedule!BF$4=$I14,$D14,0)</f>
        <v>0</v>
      </c>
      <c r="BD14" s="930">
        <f>IF(DepnSchedule!BG$4=$I14,$D14,0)</f>
        <v>0</v>
      </c>
      <c r="BE14" s="930">
        <f>IF(DepnSchedule!BH$4=$I14,$D14,0)</f>
        <v>0</v>
      </c>
      <c r="BF14" s="930">
        <f>IF(DepnSchedule!BI$4=$I14,$D14,0)</f>
        <v>0</v>
      </c>
      <c r="BG14" s="930">
        <f>IF(DepnSchedule!BJ$4=$I14,$D14,0)</f>
        <v>0</v>
      </c>
      <c r="BH14" s="930">
        <f>IF(DepnSchedule!BK$4=$I14,$D14,0)</f>
        <v>0</v>
      </c>
      <c r="BI14" s="930">
        <f>IF(DepnSchedule!BL$4=$I14,$D14,0)</f>
        <v>0</v>
      </c>
      <c r="BJ14" s="930">
        <f>IF(DepnSchedule!BM$4=$I14,$D14,0)</f>
        <v>0</v>
      </c>
      <c r="BK14" s="930">
        <f>IF(DepnSchedule!BN$4=$I14,$D14,0)</f>
        <v>0</v>
      </c>
      <c r="BL14" s="930">
        <f>IF(DepnSchedule!BO$4=$I14,$D14,0)</f>
        <v>0</v>
      </c>
      <c r="BM14" s="930">
        <f>IF(DepnSchedule!BP$4=$I14,$D14,0)</f>
        <v>0</v>
      </c>
      <c r="BN14" s="930">
        <f>IF(DepnSchedule!BQ$4=$I14,$D14,0)</f>
        <v>0</v>
      </c>
      <c r="BO14" s="930">
        <f>IF(DepnSchedule!BR$4=$I14,$D14,0)</f>
        <v>0</v>
      </c>
      <c r="BP14" s="930">
        <f>IF(DepnSchedule!BS$4=$I14,$D14,0)</f>
        <v>0</v>
      </c>
      <c r="BQ14" s="930">
        <f>IF(DepnSchedule!BT$4=$I14,$D14,0)</f>
        <v>0</v>
      </c>
      <c r="BR14" s="930">
        <f>IF(DepnSchedule!BU$4=$I14,$D14,0)</f>
        <v>0</v>
      </c>
      <c r="BS14" s="930">
        <f>IF(DepnSchedule!BV$4=$I14,$D14,0)</f>
        <v>0</v>
      </c>
      <c r="BT14" s="930">
        <f>IF(DepnSchedule!BW$4=$I14,$D14,0)</f>
        <v>0</v>
      </c>
      <c r="BU14" s="930"/>
      <c r="BV14" s="930"/>
      <c r="BW14" s="930"/>
      <c r="BX14" s="930"/>
      <c r="BY14" s="930"/>
      <c r="BZ14" s="930"/>
      <c r="CA14" s="930"/>
      <c r="CB14" s="930"/>
      <c r="CC14" s="930"/>
      <c r="CD14" s="930"/>
      <c r="CE14" s="930"/>
      <c r="CF14" s="930"/>
      <c r="CG14" s="930"/>
      <c r="CH14" s="930"/>
    </row>
    <row r="15" spans="1:91">
      <c r="B15" s="320">
        <v>11</v>
      </c>
      <c r="C15" t="str">
        <f>CapInvest!B16</f>
        <v>Investment Source Name</v>
      </c>
      <c r="D15" s="321">
        <f>CapInvest!C16</f>
        <v>0</v>
      </c>
      <c r="G15" t="str">
        <f>CapInvest!D16</f>
        <v>Jan</v>
      </c>
      <c r="H15" s="800">
        <f>CapInvest!E16</f>
        <v>2013</v>
      </c>
      <c r="I15" s="227">
        <f t="shared" si="2"/>
        <v>1</v>
      </c>
      <c r="L15" s="227"/>
      <c r="M15" s="930">
        <f>IF(DepnSchedule!P$4=$I15,$D15,0)</f>
        <v>0</v>
      </c>
      <c r="N15" s="930">
        <f>IF(DepnSchedule!Q$4=$I15,$D15,0)</f>
        <v>0</v>
      </c>
      <c r="O15" s="930">
        <f>IF(DepnSchedule!R$4=$I15,$D15,0)</f>
        <v>0</v>
      </c>
      <c r="P15" s="930">
        <f>IF(DepnSchedule!S$4=$I15,$D15,0)</f>
        <v>0</v>
      </c>
      <c r="Q15" s="930">
        <f>IF(DepnSchedule!T$4=$I15,$D15,0)</f>
        <v>0</v>
      </c>
      <c r="R15" s="930">
        <f>IF(DepnSchedule!U$4=$I15,$D15,0)</f>
        <v>0</v>
      </c>
      <c r="S15" s="930">
        <f>IF(DepnSchedule!V$4=$I15,$D15,0)</f>
        <v>0</v>
      </c>
      <c r="T15" s="930">
        <f>IF(DepnSchedule!W$4=$I15,$D15,0)</f>
        <v>0</v>
      </c>
      <c r="U15" s="930">
        <f>IF(DepnSchedule!X$4=$I15,$D15,0)</f>
        <v>0</v>
      </c>
      <c r="V15" s="930">
        <f>IF(DepnSchedule!Y$4=$I15,$D15,0)</f>
        <v>0</v>
      </c>
      <c r="W15" s="930">
        <f>IF(DepnSchedule!Z$4=$I15,$D15,0)</f>
        <v>0</v>
      </c>
      <c r="X15" s="930">
        <f>IF(DepnSchedule!AA$4=$I15,$D15,0)</f>
        <v>0</v>
      </c>
      <c r="Y15" s="930">
        <f>IF(DepnSchedule!AB$4=$I15,$D15,0)</f>
        <v>0</v>
      </c>
      <c r="Z15" s="930">
        <f>IF(DepnSchedule!AC$4=$I15,$D15,0)</f>
        <v>0</v>
      </c>
      <c r="AA15" s="930">
        <f>IF(DepnSchedule!AD$4=$I15,$D15,0)</f>
        <v>0</v>
      </c>
      <c r="AB15" s="930">
        <f>IF(DepnSchedule!AE$4=$I15,$D15,0)</f>
        <v>0</v>
      </c>
      <c r="AC15" s="930">
        <f>IF(DepnSchedule!AF$4=$I15,$D15,0)</f>
        <v>0</v>
      </c>
      <c r="AD15" s="930">
        <f>IF(DepnSchedule!AG$4=$I15,$D15,0)</f>
        <v>0</v>
      </c>
      <c r="AE15" s="930">
        <f>IF(DepnSchedule!AH$4=$I15,$D15,0)</f>
        <v>0</v>
      </c>
      <c r="AF15" s="930">
        <f>IF(DepnSchedule!AI$4=$I15,$D15,0)</f>
        <v>0</v>
      </c>
      <c r="AG15" s="930">
        <f>IF(DepnSchedule!AJ$4=$I15,$D15,0)</f>
        <v>0</v>
      </c>
      <c r="AH15" s="930">
        <f>IF(DepnSchedule!AK$4=$I15,$D15,0)</f>
        <v>0</v>
      </c>
      <c r="AI15" s="930">
        <f>IF(DepnSchedule!AL$4=$I15,$D15,0)</f>
        <v>0</v>
      </c>
      <c r="AJ15" s="930">
        <f>IF(DepnSchedule!AM$4=$I15,$D15,0)</f>
        <v>0</v>
      </c>
      <c r="AK15" s="930">
        <f>IF(DepnSchedule!AN$4=$I15,$D15,0)</f>
        <v>0</v>
      </c>
      <c r="AL15" s="930">
        <f>IF(DepnSchedule!AO$4=$I15,$D15,0)</f>
        <v>0</v>
      </c>
      <c r="AM15" s="930">
        <f>IF(DepnSchedule!AP$4=$I15,$D15,0)</f>
        <v>0</v>
      </c>
      <c r="AN15" s="930">
        <f>IF(DepnSchedule!AQ$4=$I15,$D15,0)</f>
        <v>0</v>
      </c>
      <c r="AO15" s="930">
        <f>IF(DepnSchedule!AR$4=$I15,$D15,0)</f>
        <v>0</v>
      </c>
      <c r="AP15" s="930">
        <f>IF(DepnSchedule!AS$4=$I15,$D15,0)</f>
        <v>0</v>
      </c>
      <c r="AQ15" s="930">
        <f>IF(DepnSchedule!AT$4=$I15,$D15,0)</f>
        <v>0</v>
      </c>
      <c r="AR15" s="930">
        <f>IF(DepnSchedule!AU$4=$I15,$D15,0)</f>
        <v>0</v>
      </c>
      <c r="AS15" s="930">
        <f>IF(DepnSchedule!AV$4=$I15,$D15,0)</f>
        <v>0</v>
      </c>
      <c r="AT15" s="930">
        <f>IF(DepnSchedule!AW$4=$I15,$D15,0)</f>
        <v>0</v>
      </c>
      <c r="AU15" s="930">
        <f>IF(DepnSchedule!AX$4=$I15,$D15,0)</f>
        <v>0</v>
      </c>
      <c r="AV15" s="930">
        <f>IF(DepnSchedule!AY$4=$I15,$D15,0)</f>
        <v>0</v>
      </c>
      <c r="AW15" s="930">
        <f>IF(DepnSchedule!AZ$4=$I15,$D15,0)</f>
        <v>0</v>
      </c>
      <c r="AX15" s="930">
        <f>IF(DepnSchedule!BA$4=$I15,$D15,0)</f>
        <v>0</v>
      </c>
      <c r="AY15" s="930">
        <f>IF(DepnSchedule!BB$4=$I15,$D15,0)</f>
        <v>0</v>
      </c>
      <c r="AZ15" s="930">
        <f>IF(DepnSchedule!BC$4=$I15,$D15,0)</f>
        <v>0</v>
      </c>
      <c r="BA15" s="930">
        <f>IF(DepnSchedule!BD$4=$I15,$D15,0)</f>
        <v>0</v>
      </c>
      <c r="BB15" s="930">
        <f>IF(DepnSchedule!BE$4=$I15,$D15,0)</f>
        <v>0</v>
      </c>
      <c r="BC15" s="930">
        <f>IF(DepnSchedule!BF$4=$I15,$D15,0)</f>
        <v>0</v>
      </c>
      <c r="BD15" s="930">
        <f>IF(DepnSchedule!BG$4=$I15,$D15,0)</f>
        <v>0</v>
      </c>
      <c r="BE15" s="930">
        <f>IF(DepnSchedule!BH$4=$I15,$D15,0)</f>
        <v>0</v>
      </c>
      <c r="BF15" s="930">
        <f>IF(DepnSchedule!BI$4=$I15,$D15,0)</f>
        <v>0</v>
      </c>
      <c r="BG15" s="930">
        <f>IF(DepnSchedule!BJ$4=$I15,$D15,0)</f>
        <v>0</v>
      </c>
      <c r="BH15" s="930">
        <f>IF(DepnSchedule!BK$4=$I15,$D15,0)</f>
        <v>0</v>
      </c>
      <c r="BI15" s="930">
        <f>IF(DepnSchedule!BL$4=$I15,$D15,0)</f>
        <v>0</v>
      </c>
      <c r="BJ15" s="930">
        <f>IF(DepnSchedule!BM$4=$I15,$D15,0)</f>
        <v>0</v>
      </c>
      <c r="BK15" s="930">
        <f>IF(DepnSchedule!BN$4=$I15,$D15,0)</f>
        <v>0</v>
      </c>
      <c r="BL15" s="930">
        <f>IF(DepnSchedule!BO$4=$I15,$D15,0)</f>
        <v>0</v>
      </c>
      <c r="BM15" s="930">
        <f>IF(DepnSchedule!BP$4=$I15,$D15,0)</f>
        <v>0</v>
      </c>
      <c r="BN15" s="930">
        <f>IF(DepnSchedule!BQ$4=$I15,$D15,0)</f>
        <v>0</v>
      </c>
      <c r="BO15" s="930">
        <f>IF(DepnSchedule!BR$4=$I15,$D15,0)</f>
        <v>0</v>
      </c>
      <c r="BP15" s="930">
        <f>IF(DepnSchedule!BS$4=$I15,$D15,0)</f>
        <v>0</v>
      </c>
      <c r="BQ15" s="930">
        <f>IF(DepnSchedule!BT$4=$I15,$D15,0)</f>
        <v>0</v>
      </c>
      <c r="BR15" s="930">
        <f>IF(DepnSchedule!BU$4=$I15,$D15,0)</f>
        <v>0</v>
      </c>
      <c r="BS15" s="930">
        <f>IF(DepnSchedule!BV$4=$I15,$D15,0)</f>
        <v>0</v>
      </c>
      <c r="BT15" s="930">
        <f>IF(DepnSchedule!BW$4=$I15,$D15,0)</f>
        <v>0</v>
      </c>
      <c r="BU15" s="930"/>
      <c r="BV15" s="930"/>
      <c r="BW15" s="930"/>
      <c r="BX15" s="930"/>
      <c r="BY15" s="930"/>
      <c r="BZ15" s="930"/>
      <c r="CA15" s="930"/>
      <c r="CB15" s="930"/>
      <c r="CC15" s="930"/>
      <c r="CD15" s="930"/>
      <c r="CE15" s="930"/>
      <c r="CF15" s="930"/>
      <c r="CG15" s="930"/>
      <c r="CH15" s="930"/>
    </row>
    <row r="16" spans="1:91">
      <c r="B16" s="320">
        <v>12</v>
      </c>
      <c r="C16" t="str">
        <f>CapInvest!B17</f>
        <v>Investment Source Name</v>
      </c>
      <c r="D16" s="321">
        <f>CapInvest!C17</f>
        <v>0</v>
      </c>
      <c r="G16" t="str">
        <f>CapInvest!D17</f>
        <v>Jan</v>
      </c>
      <c r="H16" s="800">
        <f>CapInvest!E17</f>
        <v>2013</v>
      </c>
      <c r="I16" s="227">
        <f t="shared" si="2"/>
        <v>1</v>
      </c>
      <c r="L16" s="227"/>
      <c r="M16" s="930">
        <f>IF(DepnSchedule!P$4=$I16,$D16,0)</f>
        <v>0</v>
      </c>
      <c r="N16" s="930">
        <f>IF(DepnSchedule!Q$4=$I16,$D16,0)</f>
        <v>0</v>
      </c>
      <c r="O16" s="930">
        <f>IF(DepnSchedule!R$4=$I16,$D16,0)</f>
        <v>0</v>
      </c>
      <c r="P16" s="930">
        <f>IF(DepnSchedule!S$4=$I16,$D16,0)</f>
        <v>0</v>
      </c>
      <c r="Q16" s="930">
        <f>IF(DepnSchedule!T$4=$I16,$D16,0)</f>
        <v>0</v>
      </c>
      <c r="R16" s="930">
        <f>IF(DepnSchedule!U$4=$I16,$D16,0)</f>
        <v>0</v>
      </c>
      <c r="S16" s="930">
        <f>IF(DepnSchedule!V$4=$I16,$D16,0)</f>
        <v>0</v>
      </c>
      <c r="T16" s="930">
        <f>IF(DepnSchedule!W$4=$I16,$D16,0)</f>
        <v>0</v>
      </c>
      <c r="U16" s="930">
        <f>IF(DepnSchedule!X$4=$I16,$D16,0)</f>
        <v>0</v>
      </c>
      <c r="V16" s="930">
        <f>IF(DepnSchedule!Y$4=$I16,$D16,0)</f>
        <v>0</v>
      </c>
      <c r="W16" s="930">
        <f>IF(DepnSchedule!Z$4=$I16,$D16,0)</f>
        <v>0</v>
      </c>
      <c r="X16" s="930">
        <f>IF(DepnSchedule!AA$4=$I16,$D16,0)</f>
        <v>0</v>
      </c>
      <c r="Y16" s="930">
        <f>IF(DepnSchedule!AB$4=$I16,$D16,0)</f>
        <v>0</v>
      </c>
      <c r="Z16" s="930">
        <f>IF(DepnSchedule!AC$4=$I16,$D16,0)</f>
        <v>0</v>
      </c>
      <c r="AA16" s="930">
        <f>IF(DepnSchedule!AD$4=$I16,$D16,0)</f>
        <v>0</v>
      </c>
      <c r="AB16" s="930">
        <f>IF(DepnSchedule!AE$4=$I16,$D16,0)</f>
        <v>0</v>
      </c>
      <c r="AC16" s="930">
        <f>IF(DepnSchedule!AF$4=$I16,$D16,0)</f>
        <v>0</v>
      </c>
      <c r="AD16" s="930">
        <f>IF(DepnSchedule!AG$4=$I16,$D16,0)</f>
        <v>0</v>
      </c>
      <c r="AE16" s="930">
        <f>IF(DepnSchedule!AH$4=$I16,$D16,0)</f>
        <v>0</v>
      </c>
      <c r="AF16" s="930">
        <f>IF(DepnSchedule!AI$4=$I16,$D16,0)</f>
        <v>0</v>
      </c>
      <c r="AG16" s="930">
        <f>IF(DepnSchedule!AJ$4=$I16,$D16,0)</f>
        <v>0</v>
      </c>
      <c r="AH16" s="930">
        <f>IF(DepnSchedule!AK$4=$I16,$D16,0)</f>
        <v>0</v>
      </c>
      <c r="AI16" s="930">
        <f>IF(DepnSchedule!AL$4=$I16,$D16,0)</f>
        <v>0</v>
      </c>
      <c r="AJ16" s="930">
        <f>IF(DepnSchedule!AM$4=$I16,$D16,0)</f>
        <v>0</v>
      </c>
      <c r="AK16" s="930">
        <f>IF(DepnSchedule!AN$4=$I16,$D16,0)</f>
        <v>0</v>
      </c>
      <c r="AL16" s="930">
        <f>IF(DepnSchedule!AO$4=$I16,$D16,0)</f>
        <v>0</v>
      </c>
      <c r="AM16" s="930">
        <f>IF(DepnSchedule!AP$4=$I16,$D16,0)</f>
        <v>0</v>
      </c>
      <c r="AN16" s="930">
        <f>IF(DepnSchedule!AQ$4=$I16,$D16,0)</f>
        <v>0</v>
      </c>
      <c r="AO16" s="930">
        <f>IF(DepnSchedule!AR$4=$I16,$D16,0)</f>
        <v>0</v>
      </c>
      <c r="AP16" s="930">
        <f>IF(DepnSchedule!AS$4=$I16,$D16,0)</f>
        <v>0</v>
      </c>
      <c r="AQ16" s="930">
        <f>IF(DepnSchedule!AT$4=$I16,$D16,0)</f>
        <v>0</v>
      </c>
      <c r="AR16" s="930">
        <f>IF(DepnSchedule!AU$4=$I16,$D16,0)</f>
        <v>0</v>
      </c>
      <c r="AS16" s="930">
        <f>IF(DepnSchedule!AV$4=$I16,$D16,0)</f>
        <v>0</v>
      </c>
      <c r="AT16" s="930">
        <f>IF(DepnSchedule!AW$4=$I16,$D16,0)</f>
        <v>0</v>
      </c>
      <c r="AU16" s="930">
        <f>IF(DepnSchedule!AX$4=$I16,$D16,0)</f>
        <v>0</v>
      </c>
      <c r="AV16" s="930">
        <f>IF(DepnSchedule!AY$4=$I16,$D16,0)</f>
        <v>0</v>
      </c>
      <c r="AW16" s="930">
        <f>IF(DepnSchedule!AZ$4=$I16,$D16,0)</f>
        <v>0</v>
      </c>
      <c r="AX16" s="930">
        <f>IF(DepnSchedule!BA$4=$I16,$D16,0)</f>
        <v>0</v>
      </c>
      <c r="AY16" s="930">
        <f>IF(DepnSchedule!BB$4=$I16,$D16,0)</f>
        <v>0</v>
      </c>
      <c r="AZ16" s="930">
        <f>IF(DepnSchedule!BC$4=$I16,$D16,0)</f>
        <v>0</v>
      </c>
      <c r="BA16" s="930">
        <f>IF(DepnSchedule!BD$4=$I16,$D16,0)</f>
        <v>0</v>
      </c>
      <c r="BB16" s="930">
        <f>IF(DepnSchedule!BE$4=$I16,$D16,0)</f>
        <v>0</v>
      </c>
      <c r="BC16" s="930">
        <f>IF(DepnSchedule!BF$4=$I16,$D16,0)</f>
        <v>0</v>
      </c>
      <c r="BD16" s="930">
        <f>IF(DepnSchedule!BG$4=$I16,$D16,0)</f>
        <v>0</v>
      </c>
      <c r="BE16" s="930">
        <f>IF(DepnSchedule!BH$4=$I16,$D16,0)</f>
        <v>0</v>
      </c>
      <c r="BF16" s="930">
        <f>IF(DepnSchedule!BI$4=$I16,$D16,0)</f>
        <v>0</v>
      </c>
      <c r="BG16" s="930">
        <f>IF(DepnSchedule!BJ$4=$I16,$D16,0)</f>
        <v>0</v>
      </c>
      <c r="BH16" s="930">
        <f>IF(DepnSchedule!BK$4=$I16,$D16,0)</f>
        <v>0</v>
      </c>
      <c r="BI16" s="930">
        <f>IF(DepnSchedule!BL$4=$I16,$D16,0)</f>
        <v>0</v>
      </c>
      <c r="BJ16" s="930">
        <f>IF(DepnSchedule!BM$4=$I16,$D16,0)</f>
        <v>0</v>
      </c>
      <c r="BK16" s="930">
        <f>IF(DepnSchedule!BN$4=$I16,$D16,0)</f>
        <v>0</v>
      </c>
      <c r="BL16" s="930">
        <f>IF(DepnSchedule!BO$4=$I16,$D16,0)</f>
        <v>0</v>
      </c>
      <c r="BM16" s="930">
        <f>IF(DepnSchedule!BP$4=$I16,$D16,0)</f>
        <v>0</v>
      </c>
      <c r="BN16" s="930">
        <f>IF(DepnSchedule!BQ$4=$I16,$D16,0)</f>
        <v>0</v>
      </c>
      <c r="BO16" s="930">
        <f>IF(DepnSchedule!BR$4=$I16,$D16,0)</f>
        <v>0</v>
      </c>
      <c r="BP16" s="930">
        <f>IF(DepnSchedule!BS$4=$I16,$D16,0)</f>
        <v>0</v>
      </c>
      <c r="BQ16" s="930">
        <f>IF(DepnSchedule!BT$4=$I16,$D16,0)</f>
        <v>0</v>
      </c>
      <c r="BR16" s="930">
        <f>IF(DepnSchedule!BU$4=$I16,$D16,0)</f>
        <v>0</v>
      </c>
      <c r="BS16" s="930">
        <f>IF(DepnSchedule!BV$4=$I16,$D16,0)</f>
        <v>0</v>
      </c>
      <c r="BT16" s="930">
        <f>IF(DepnSchedule!BW$4=$I16,$D16,0)</f>
        <v>0</v>
      </c>
      <c r="BU16" s="930"/>
      <c r="BV16" s="930"/>
      <c r="BW16" s="930"/>
      <c r="BX16" s="930"/>
      <c r="BY16" s="930"/>
      <c r="BZ16" s="930"/>
      <c r="CA16" s="930"/>
      <c r="CB16" s="930"/>
      <c r="CC16" s="930"/>
      <c r="CD16" s="930"/>
      <c r="CE16" s="930"/>
      <c r="CF16" s="930"/>
      <c r="CG16" s="930"/>
      <c r="CH16" s="930"/>
    </row>
    <row r="17" spans="2:94">
      <c r="B17" s="320">
        <v>13</v>
      </c>
      <c r="C17" t="str">
        <f>CapInvest!B18</f>
        <v>Investment Source Name</v>
      </c>
      <c r="D17" s="321">
        <f>CapInvest!C18</f>
        <v>0</v>
      </c>
      <c r="G17" t="str">
        <f>CapInvest!D18</f>
        <v>Jan</v>
      </c>
      <c r="H17" s="800">
        <f>CapInvest!E18</f>
        <v>2013</v>
      </c>
      <c r="I17" s="227">
        <f t="shared" si="2"/>
        <v>1</v>
      </c>
      <c r="L17" s="227"/>
      <c r="M17" s="930">
        <f>IF(DepnSchedule!P$4=$I17,$D17,0)</f>
        <v>0</v>
      </c>
      <c r="N17" s="930">
        <f>IF(DepnSchedule!Q$4=$I17,$D17,0)</f>
        <v>0</v>
      </c>
      <c r="O17" s="930">
        <f>IF(DepnSchedule!R$4=$I17,$D17,0)</f>
        <v>0</v>
      </c>
      <c r="P17" s="930">
        <f>IF(DepnSchedule!S$4=$I17,$D17,0)</f>
        <v>0</v>
      </c>
      <c r="Q17" s="930">
        <f>IF(DepnSchedule!T$4=$I17,$D17,0)</f>
        <v>0</v>
      </c>
      <c r="R17" s="930">
        <f>IF(DepnSchedule!U$4=$I17,$D17,0)</f>
        <v>0</v>
      </c>
      <c r="S17" s="930">
        <f>IF(DepnSchedule!V$4=$I17,$D17,0)</f>
        <v>0</v>
      </c>
      <c r="T17" s="930">
        <f>IF(DepnSchedule!W$4=$I17,$D17,0)</f>
        <v>0</v>
      </c>
      <c r="U17" s="930">
        <f>IF(DepnSchedule!X$4=$I17,$D17,0)</f>
        <v>0</v>
      </c>
      <c r="V17" s="930">
        <f>IF(DepnSchedule!Y$4=$I17,$D17,0)</f>
        <v>0</v>
      </c>
      <c r="W17" s="930">
        <f>IF(DepnSchedule!Z$4=$I17,$D17,0)</f>
        <v>0</v>
      </c>
      <c r="X17" s="930">
        <f>IF(DepnSchedule!AA$4=$I17,$D17,0)</f>
        <v>0</v>
      </c>
      <c r="Y17" s="930">
        <f>IF(DepnSchedule!AB$4=$I17,$D17,0)</f>
        <v>0</v>
      </c>
      <c r="Z17" s="930">
        <f>IF(DepnSchedule!AC$4=$I17,$D17,0)</f>
        <v>0</v>
      </c>
      <c r="AA17" s="930">
        <f>IF(DepnSchedule!AD$4=$I17,$D17,0)</f>
        <v>0</v>
      </c>
      <c r="AB17" s="930">
        <f>IF(DepnSchedule!AE$4=$I17,$D17,0)</f>
        <v>0</v>
      </c>
      <c r="AC17" s="930">
        <f>IF(DepnSchedule!AF$4=$I17,$D17,0)</f>
        <v>0</v>
      </c>
      <c r="AD17" s="930">
        <f>IF(DepnSchedule!AG$4=$I17,$D17,0)</f>
        <v>0</v>
      </c>
      <c r="AE17" s="930">
        <f>IF(DepnSchedule!AH$4=$I17,$D17,0)</f>
        <v>0</v>
      </c>
      <c r="AF17" s="930">
        <f>IF(DepnSchedule!AI$4=$I17,$D17,0)</f>
        <v>0</v>
      </c>
      <c r="AG17" s="930">
        <f>IF(DepnSchedule!AJ$4=$I17,$D17,0)</f>
        <v>0</v>
      </c>
      <c r="AH17" s="930">
        <f>IF(DepnSchedule!AK$4=$I17,$D17,0)</f>
        <v>0</v>
      </c>
      <c r="AI17" s="930">
        <f>IF(DepnSchedule!AL$4=$I17,$D17,0)</f>
        <v>0</v>
      </c>
      <c r="AJ17" s="930">
        <f>IF(DepnSchedule!AM$4=$I17,$D17,0)</f>
        <v>0</v>
      </c>
      <c r="AK17" s="930">
        <f>IF(DepnSchedule!AN$4=$I17,$D17,0)</f>
        <v>0</v>
      </c>
      <c r="AL17" s="930">
        <f>IF(DepnSchedule!AO$4=$I17,$D17,0)</f>
        <v>0</v>
      </c>
      <c r="AM17" s="930">
        <f>IF(DepnSchedule!AP$4=$I17,$D17,0)</f>
        <v>0</v>
      </c>
      <c r="AN17" s="930">
        <f>IF(DepnSchedule!AQ$4=$I17,$D17,0)</f>
        <v>0</v>
      </c>
      <c r="AO17" s="930">
        <f>IF(DepnSchedule!AR$4=$I17,$D17,0)</f>
        <v>0</v>
      </c>
      <c r="AP17" s="930">
        <f>IF(DepnSchedule!AS$4=$I17,$D17,0)</f>
        <v>0</v>
      </c>
      <c r="AQ17" s="930">
        <f>IF(DepnSchedule!AT$4=$I17,$D17,0)</f>
        <v>0</v>
      </c>
      <c r="AR17" s="930">
        <f>IF(DepnSchedule!AU$4=$I17,$D17,0)</f>
        <v>0</v>
      </c>
      <c r="AS17" s="930">
        <f>IF(DepnSchedule!AV$4=$I17,$D17,0)</f>
        <v>0</v>
      </c>
      <c r="AT17" s="930">
        <f>IF(DepnSchedule!AW$4=$I17,$D17,0)</f>
        <v>0</v>
      </c>
      <c r="AU17" s="930">
        <f>IF(DepnSchedule!AX$4=$I17,$D17,0)</f>
        <v>0</v>
      </c>
      <c r="AV17" s="930">
        <f>IF(DepnSchedule!AY$4=$I17,$D17,0)</f>
        <v>0</v>
      </c>
      <c r="AW17" s="930">
        <f>IF(DepnSchedule!AZ$4=$I17,$D17,0)</f>
        <v>0</v>
      </c>
      <c r="AX17" s="930">
        <f>IF(DepnSchedule!BA$4=$I17,$D17,0)</f>
        <v>0</v>
      </c>
      <c r="AY17" s="930">
        <f>IF(DepnSchedule!BB$4=$I17,$D17,0)</f>
        <v>0</v>
      </c>
      <c r="AZ17" s="930">
        <f>IF(DepnSchedule!BC$4=$I17,$D17,0)</f>
        <v>0</v>
      </c>
      <c r="BA17" s="930">
        <f>IF(DepnSchedule!BD$4=$I17,$D17,0)</f>
        <v>0</v>
      </c>
      <c r="BB17" s="930">
        <f>IF(DepnSchedule!BE$4=$I17,$D17,0)</f>
        <v>0</v>
      </c>
      <c r="BC17" s="930">
        <f>IF(DepnSchedule!BF$4=$I17,$D17,0)</f>
        <v>0</v>
      </c>
      <c r="BD17" s="930">
        <f>IF(DepnSchedule!BG$4=$I17,$D17,0)</f>
        <v>0</v>
      </c>
      <c r="BE17" s="930">
        <f>IF(DepnSchedule!BH$4=$I17,$D17,0)</f>
        <v>0</v>
      </c>
      <c r="BF17" s="930">
        <f>IF(DepnSchedule!BI$4=$I17,$D17,0)</f>
        <v>0</v>
      </c>
      <c r="BG17" s="930">
        <f>IF(DepnSchedule!BJ$4=$I17,$D17,0)</f>
        <v>0</v>
      </c>
      <c r="BH17" s="930">
        <f>IF(DepnSchedule!BK$4=$I17,$D17,0)</f>
        <v>0</v>
      </c>
      <c r="BI17" s="930">
        <f>IF(DepnSchedule!BL$4=$I17,$D17,0)</f>
        <v>0</v>
      </c>
      <c r="BJ17" s="930">
        <f>IF(DepnSchedule!BM$4=$I17,$D17,0)</f>
        <v>0</v>
      </c>
      <c r="BK17" s="930">
        <f>IF(DepnSchedule!BN$4=$I17,$D17,0)</f>
        <v>0</v>
      </c>
      <c r="BL17" s="930">
        <f>IF(DepnSchedule!BO$4=$I17,$D17,0)</f>
        <v>0</v>
      </c>
      <c r="BM17" s="930">
        <f>IF(DepnSchedule!BP$4=$I17,$D17,0)</f>
        <v>0</v>
      </c>
      <c r="BN17" s="930">
        <f>IF(DepnSchedule!BQ$4=$I17,$D17,0)</f>
        <v>0</v>
      </c>
      <c r="BO17" s="930">
        <f>IF(DepnSchedule!BR$4=$I17,$D17,0)</f>
        <v>0</v>
      </c>
      <c r="BP17" s="930">
        <f>IF(DepnSchedule!BS$4=$I17,$D17,0)</f>
        <v>0</v>
      </c>
      <c r="BQ17" s="930">
        <f>IF(DepnSchedule!BT$4=$I17,$D17,0)</f>
        <v>0</v>
      </c>
      <c r="BR17" s="930">
        <f>IF(DepnSchedule!BU$4=$I17,$D17,0)</f>
        <v>0</v>
      </c>
      <c r="BS17" s="930">
        <f>IF(DepnSchedule!BV$4=$I17,$D17,0)</f>
        <v>0</v>
      </c>
      <c r="BT17" s="930">
        <f>IF(DepnSchedule!BW$4=$I17,$D17,0)</f>
        <v>0</v>
      </c>
      <c r="BU17" s="930"/>
      <c r="BV17" s="930"/>
      <c r="BW17" s="930"/>
      <c r="BX17" s="930"/>
      <c r="BY17" s="930"/>
      <c r="BZ17" s="930"/>
      <c r="CA17" s="930"/>
      <c r="CB17" s="930"/>
      <c r="CC17" s="930"/>
      <c r="CD17" s="930"/>
      <c r="CE17" s="930"/>
      <c r="CF17" s="930"/>
      <c r="CG17" s="930"/>
      <c r="CH17" s="930"/>
    </row>
    <row r="18" spans="2:94">
      <c r="B18" s="320">
        <v>14</v>
      </c>
      <c r="C18" t="str">
        <f>CapInvest!B19</f>
        <v>Investment Source Name</v>
      </c>
      <c r="D18" s="321">
        <f>CapInvest!C19</f>
        <v>0</v>
      </c>
      <c r="G18" t="str">
        <f>CapInvest!D19</f>
        <v>Jan</v>
      </c>
      <c r="H18" s="800">
        <f>CapInvest!E19</f>
        <v>2013</v>
      </c>
      <c r="I18" s="227">
        <f t="shared" si="2"/>
        <v>1</v>
      </c>
      <c r="L18" s="227"/>
      <c r="M18" s="930">
        <f>IF(DepnSchedule!P$4=$I18,$D18,0)</f>
        <v>0</v>
      </c>
      <c r="N18" s="930">
        <f>IF(DepnSchedule!Q$4=$I18,$D18,0)</f>
        <v>0</v>
      </c>
      <c r="O18" s="930">
        <f>IF(DepnSchedule!R$4=$I18,$D18,0)</f>
        <v>0</v>
      </c>
      <c r="P18" s="930">
        <f>IF(DepnSchedule!S$4=$I18,$D18,0)</f>
        <v>0</v>
      </c>
      <c r="Q18" s="930">
        <f>IF(DepnSchedule!T$4=$I18,$D18,0)</f>
        <v>0</v>
      </c>
      <c r="R18" s="930">
        <f>IF(DepnSchedule!U$4=$I18,$D18,0)</f>
        <v>0</v>
      </c>
      <c r="S18" s="930">
        <f>IF(DepnSchedule!V$4=$I18,$D18,0)</f>
        <v>0</v>
      </c>
      <c r="T18" s="930">
        <f>IF(DepnSchedule!W$4=$I18,$D18,0)</f>
        <v>0</v>
      </c>
      <c r="U18" s="930">
        <f>IF(DepnSchedule!X$4=$I18,$D18,0)</f>
        <v>0</v>
      </c>
      <c r="V18" s="930">
        <f>IF(DepnSchedule!Y$4=$I18,$D18,0)</f>
        <v>0</v>
      </c>
      <c r="W18" s="930">
        <f>IF(DepnSchedule!Z$4=$I18,$D18,0)</f>
        <v>0</v>
      </c>
      <c r="X18" s="930">
        <f>IF(DepnSchedule!AA$4=$I18,$D18,0)</f>
        <v>0</v>
      </c>
      <c r="Y18" s="930">
        <f>IF(DepnSchedule!AB$4=$I18,$D18,0)</f>
        <v>0</v>
      </c>
      <c r="Z18" s="930">
        <f>IF(DepnSchedule!AC$4=$I18,$D18,0)</f>
        <v>0</v>
      </c>
      <c r="AA18" s="930">
        <f>IF(DepnSchedule!AD$4=$I18,$D18,0)</f>
        <v>0</v>
      </c>
      <c r="AB18" s="930">
        <f>IF(DepnSchedule!AE$4=$I18,$D18,0)</f>
        <v>0</v>
      </c>
      <c r="AC18" s="930">
        <f>IF(DepnSchedule!AF$4=$I18,$D18,0)</f>
        <v>0</v>
      </c>
      <c r="AD18" s="930">
        <f>IF(DepnSchedule!AG$4=$I18,$D18,0)</f>
        <v>0</v>
      </c>
      <c r="AE18" s="930">
        <f>IF(DepnSchedule!AH$4=$I18,$D18,0)</f>
        <v>0</v>
      </c>
      <c r="AF18" s="930">
        <f>IF(DepnSchedule!AI$4=$I18,$D18,0)</f>
        <v>0</v>
      </c>
      <c r="AG18" s="930">
        <f>IF(DepnSchedule!AJ$4=$I18,$D18,0)</f>
        <v>0</v>
      </c>
      <c r="AH18" s="930">
        <f>IF(DepnSchedule!AK$4=$I18,$D18,0)</f>
        <v>0</v>
      </c>
      <c r="AI18" s="930">
        <f>IF(DepnSchedule!AL$4=$I18,$D18,0)</f>
        <v>0</v>
      </c>
      <c r="AJ18" s="930">
        <f>IF(DepnSchedule!AM$4=$I18,$D18,0)</f>
        <v>0</v>
      </c>
      <c r="AK18" s="930">
        <f>IF(DepnSchedule!AN$4=$I18,$D18,0)</f>
        <v>0</v>
      </c>
      <c r="AL18" s="930">
        <f>IF(DepnSchedule!AO$4=$I18,$D18,0)</f>
        <v>0</v>
      </c>
      <c r="AM18" s="930">
        <f>IF(DepnSchedule!AP$4=$I18,$D18,0)</f>
        <v>0</v>
      </c>
      <c r="AN18" s="930">
        <f>IF(DepnSchedule!AQ$4=$I18,$D18,0)</f>
        <v>0</v>
      </c>
      <c r="AO18" s="930">
        <f>IF(DepnSchedule!AR$4=$I18,$D18,0)</f>
        <v>0</v>
      </c>
      <c r="AP18" s="930">
        <f>IF(DepnSchedule!AS$4=$I18,$D18,0)</f>
        <v>0</v>
      </c>
      <c r="AQ18" s="930">
        <f>IF(DepnSchedule!AT$4=$I18,$D18,0)</f>
        <v>0</v>
      </c>
      <c r="AR18" s="930">
        <f>IF(DepnSchedule!AU$4=$I18,$D18,0)</f>
        <v>0</v>
      </c>
      <c r="AS18" s="930">
        <f>IF(DepnSchedule!AV$4=$I18,$D18,0)</f>
        <v>0</v>
      </c>
      <c r="AT18" s="930">
        <f>IF(DepnSchedule!AW$4=$I18,$D18,0)</f>
        <v>0</v>
      </c>
      <c r="AU18" s="930">
        <f>IF(DepnSchedule!AX$4=$I18,$D18,0)</f>
        <v>0</v>
      </c>
      <c r="AV18" s="930">
        <f>IF(DepnSchedule!AY$4=$I18,$D18,0)</f>
        <v>0</v>
      </c>
      <c r="AW18" s="930">
        <f>IF(DepnSchedule!AZ$4=$I18,$D18,0)</f>
        <v>0</v>
      </c>
      <c r="AX18" s="930">
        <f>IF(DepnSchedule!BA$4=$I18,$D18,0)</f>
        <v>0</v>
      </c>
      <c r="AY18" s="930">
        <f>IF(DepnSchedule!BB$4=$I18,$D18,0)</f>
        <v>0</v>
      </c>
      <c r="AZ18" s="930">
        <f>IF(DepnSchedule!BC$4=$I18,$D18,0)</f>
        <v>0</v>
      </c>
      <c r="BA18" s="930">
        <f>IF(DepnSchedule!BD$4=$I18,$D18,0)</f>
        <v>0</v>
      </c>
      <c r="BB18" s="930">
        <f>IF(DepnSchedule!BE$4=$I18,$D18,0)</f>
        <v>0</v>
      </c>
      <c r="BC18" s="930">
        <f>IF(DepnSchedule!BF$4=$I18,$D18,0)</f>
        <v>0</v>
      </c>
      <c r="BD18" s="930">
        <f>IF(DepnSchedule!BG$4=$I18,$D18,0)</f>
        <v>0</v>
      </c>
      <c r="BE18" s="930">
        <f>IF(DepnSchedule!BH$4=$I18,$D18,0)</f>
        <v>0</v>
      </c>
      <c r="BF18" s="930">
        <f>IF(DepnSchedule!BI$4=$I18,$D18,0)</f>
        <v>0</v>
      </c>
      <c r="BG18" s="930">
        <f>IF(DepnSchedule!BJ$4=$I18,$D18,0)</f>
        <v>0</v>
      </c>
      <c r="BH18" s="930">
        <f>IF(DepnSchedule!BK$4=$I18,$D18,0)</f>
        <v>0</v>
      </c>
      <c r="BI18" s="930">
        <f>IF(DepnSchedule!BL$4=$I18,$D18,0)</f>
        <v>0</v>
      </c>
      <c r="BJ18" s="930">
        <f>IF(DepnSchedule!BM$4=$I18,$D18,0)</f>
        <v>0</v>
      </c>
      <c r="BK18" s="930">
        <f>IF(DepnSchedule!BN$4=$I18,$D18,0)</f>
        <v>0</v>
      </c>
      <c r="BL18" s="930">
        <f>IF(DepnSchedule!BO$4=$I18,$D18,0)</f>
        <v>0</v>
      </c>
      <c r="BM18" s="930">
        <f>IF(DepnSchedule!BP$4=$I18,$D18,0)</f>
        <v>0</v>
      </c>
      <c r="BN18" s="930">
        <f>IF(DepnSchedule!BQ$4=$I18,$D18,0)</f>
        <v>0</v>
      </c>
      <c r="BO18" s="930">
        <f>IF(DepnSchedule!BR$4=$I18,$D18,0)</f>
        <v>0</v>
      </c>
      <c r="BP18" s="930">
        <f>IF(DepnSchedule!BS$4=$I18,$D18,0)</f>
        <v>0</v>
      </c>
      <c r="BQ18" s="930">
        <f>IF(DepnSchedule!BT$4=$I18,$D18,0)</f>
        <v>0</v>
      </c>
      <c r="BR18" s="930">
        <f>IF(DepnSchedule!BU$4=$I18,$D18,0)</f>
        <v>0</v>
      </c>
      <c r="BS18" s="930">
        <f>IF(DepnSchedule!BV$4=$I18,$D18,0)</f>
        <v>0</v>
      </c>
      <c r="BT18" s="930">
        <f>IF(DepnSchedule!BW$4=$I18,$D18,0)</f>
        <v>0</v>
      </c>
      <c r="BU18" s="930"/>
      <c r="BV18" s="930"/>
      <c r="BW18" s="930"/>
      <c r="BX18" s="930"/>
      <c r="BY18" s="930"/>
      <c r="BZ18" s="930"/>
      <c r="CA18" s="930"/>
      <c r="CB18" s="930"/>
      <c r="CC18" s="930"/>
      <c r="CD18" s="930"/>
      <c r="CE18" s="930"/>
      <c r="CF18" s="930"/>
      <c r="CG18" s="930"/>
      <c r="CH18" s="930"/>
    </row>
    <row r="19" spans="2:94">
      <c r="B19" s="320">
        <v>15</v>
      </c>
      <c r="C19" t="str">
        <f>CapInvest!B20</f>
        <v>Investment Source Name</v>
      </c>
      <c r="D19" s="321">
        <f>CapInvest!C20</f>
        <v>0</v>
      </c>
      <c r="G19" t="str">
        <f>CapInvest!D20</f>
        <v>Jan</v>
      </c>
      <c r="H19" s="800">
        <f>CapInvest!E20</f>
        <v>2013</v>
      </c>
      <c r="I19" s="227">
        <f t="shared" si="2"/>
        <v>1</v>
      </c>
      <c r="L19" s="227"/>
      <c r="M19" s="931">
        <f>IF(DepnSchedule!P$4=$I19,$D19,0)</f>
        <v>0</v>
      </c>
      <c r="N19" s="930">
        <f>IF(DepnSchedule!Q$4=$I19,$D19,0)</f>
        <v>0</v>
      </c>
      <c r="O19" s="930">
        <f>IF(DepnSchedule!R$4=$I19,$D19,0)</f>
        <v>0</v>
      </c>
      <c r="P19" s="930">
        <f>IF(DepnSchedule!S$4=$I19,$D19,0)</f>
        <v>0</v>
      </c>
      <c r="Q19" s="930">
        <f>IF(DepnSchedule!T$4=$I19,$D19,0)</f>
        <v>0</v>
      </c>
      <c r="R19" s="930">
        <f>IF(DepnSchedule!U$4=$I19,$D19,0)</f>
        <v>0</v>
      </c>
      <c r="S19" s="930">
        <f>IF(DepnSchedule!V$4=$I19,$D19,0)</f>
        <v>0</v>
      </c>
      <c r="T19" s="930">
        <f>IF(DepnSchedule!W$4=$I19,$D19,0)</f>
        <v>0</v>
      </c>
      <c r="U19" s="930">
        <f>IF(DepnSchedule!X$4=$I19,$D19,0)</f>
        <v>0</v>
      </c>
      <c r="V19" s="930">
        <f>IF(DepnSchedule!Y$4=$I19,$D19,0)</f>
        <v>0</v>
      </c>
      <c r="W19" s="930">
        <f>IF(DepnSchedule!Z$4=$I19,$D19,0)</f>
        <v>0</v>
      </c>
      <c r="X19" s="930">
        <f>IF(DepnSchedule!AA$4=$I19,$D19,0)</f>
        <v>0</v>
      </c>
      <c r="Y19" s="930">
        <f>IF(DepnSchedule!AB$4=$I19,$D19,0)</f>
        <v>0</v>
      </c>
      <c r="Z19" s="930">
        <f>IF(DepnSchedule!AC$4=$I19,$D19,0)</f>
        <v>0</v>
      </c>
      <c r="AA19" s="930">
        <f>IF(DepnSchedule!AD$4=$I19,$D19,0)</f>
        <v>0</v>
      </c>
      <c r="AB19" s="930">
        <f>IF(DepnSchedule!AE$4=$I19,$D19,0)</f>
        <v>0</v>
      </c>
      <c r="AC19" s="930">
        <f>IF(DepnSchedule!AF$4=$I19,$D19,0)</f>
        <v>0</v>
      </c>
      <c r="AD19" s="930">
        <f>IF(DepnSchedule!AG$4=$I19,$D19,0)</f>
        <v>0</v>
      </c>
      <c r="AE19" s="930">
        <f>IF(DepnSchedule!AH$4=$I19,$D19,0)</f>
        <v>0</v>
      </c>
      <c r="AF19" s="930">
        <f>IF(DepnSchedule!AI$4=$I19,$D19,0)</f>
        <v>0</v>
      </c>
      <c r="AG19" s="930">
        <f>IF(DepnSchedule!AJ$4=$I19,$D19,0)</f>
        <v>0</v>
      </c>
      <c r="AH19" s="930">
        <f>IF(DepnSchedule!AK$4=$I19,$D19,0)</f>
        <v>0</v>
      </c>
      <c r="AI19" s="930">
        <f>IF(DepnSchedule!AL$4=$I19,$D19,0)</f>
        <v>0</v>
      </c>
      <c r="AJ19" s="930">
        <f>IF(DepnSchedule!AM$4=$I19,$D19,0)</f>
        <v>0</v>
      </c>
      <c r="AK19" s="930">
        <f>IF(DepnSchedule!AN$4=$I19,$D19,0)</f>
        <v>0</v>
      </c>
      <c r="AL19" s="930">
        <f>IF(DepnSchedule!AO$4=$I19,$D19,0)</f>
        <v>0</v>
      </c>
      <c r="AM19" s="930">
        <f>IF(DepnSchedule!AP$4=$I19,$D19,0)</f>
        <v>0</v>
      </c>
      <c r="AN19" s="930">
        <f>IF(DepnSchedule!AQ$4=$I19,$D19,0)</f>
        <v>0</v>
      </c>
      <c r="AO19" s="930">
        <f>IF(DepnSchedule!AR$4=$I19,$D19,0)</f>
        <v>0</v>
      </c>
      <c r="AP19" s="930">
        <f>IF(DepnSchedule!AS$4=$I19,$D19,0)</f>
        <v>0</v>
      </c>
      <c r="AQ19" s="930">
        <f>IF(DepnSchedule!AT$4=$I19,$D19,0)</f>
        <v>0</v>
      </c>
      <c r="AR19" s="930">
        <f>IF(DepnSchedule!AU$4=$I19,$D19,0)</f>
        <v>0</v>
      </c>
      <c r="AS19" s="930">
        <f>IF(DepnSchedule!AV$4=$I19,$D19,0)</f>
        <v>0</v>
      </c>
      <c r="AT19" s="930">
        <f>IF(DepnSchedule!AW$4=$I19,$D19,0)</f>
        <v>0</v>
      </c>
      <c r="AU19" s="930">
        <f>IF(DepnSchedule!AX$4=$I19,$D19,0)</f>
        <v>0</v>
      </c>
      <c r="AV19" s="930">
        <f>IF(DepnSchedule!AY$4=$I19,$D19,0)</f>
        <v>0</v>
      </c>
      <c r="AW19" s="930">
        <f>IF(DepnSchedule!AZ$4=$I19,$D19,0)</f>
        <v>0</v>
      </c>
      <c r="AX19" s="930">
        <f>IF(DepnSchedule!BA$4=$I19,$D19,0)</f>
        <v>0</v>
      </c>
      <c r="AY19" s="930">
        <f>IF(DepnSchedule!BB$4=$I19,$D19,0)</f>
        <v>0</v>
      </c>
      <c r="AZ19" s="930">
        <f>IF(DepnSchedule!BC$4=$I19,$D19,0)</f>
        <v>0</v>
      </c>
      <c r="BA19" s="930">
        <f>IF(DepnSchedule!BD$4=$I19,$D19,0)</f>
        <v>0</v>
      </c>
      <c r="BB19" s="930">
        <f>IF(DepnSchedule!BE$4=$I19,$D19,0)</f>
        <v>0</v>
      </c>
      <c r="BC19" s="930">
        <f>IF(DepnSchedule!BF$4=$I19,$D19,0)</f>
        <v>0</v>
      </c>
      <c r="BD19" s="930">
        <f>IF(DepnSchedule!BG$4=$I19,$D19,0)</f>
        <v>0</v>
      </c>
      <c r="BE19" s="930">
        <f>IF(DepnSchedule!BH$4=$I19,$D19,0)</f>
        <v>0</v>
      </c>
      <c r="BF19" s="930">
        <f>IF(DepnSchedule!BI$4=$I19,$D19,0)</f>
        <v>0</v>
      </c>
      <c r="BG19" s="930">
        <f>IF(DepnSchedule!BJ$4=$I19,$D19,0)</f>
        <v>0</v>
      </c>
      <c r="BH19" s="930">
        <f>IF(DepnSchedule!BK$4=$I19,$D19,0)</f>
        <v>0</v>
      </c>
      <c r="BI19" s="930">
        <f>IF(DepnSchedule!BL$4=$I19,$D19,0)</f>
        <v>0</v>
      </c>
      <c r="BJ19" s="930">
        <f>IF(DepnSchedule!BM$4=$I19,$D19,0)</f>
        <v>0</v>
      </c>
      <c r="BK19" s="930">
        <f>IF(DepnSchedule!BN$4=$I19,$D19,0)</f>
        <v>0</v>
      </c>
      <c r="BL19" s="930">
        <f>IF(DepnSchedule!BO$4=$I19,$D19,0)</f>
        <v>0</v>
      </c>
      <c r="BM19" s="930">
        <f>IF(DepnSchedule!BP$4=$I19,$D19,0)</f>
        <v>0</v>
      </c>
      <c r="BN19" s="930">
        <f>IF(DepnSchedule!BQ$4=$I19,$D19,0)</f>
        <v>0</v>
      </c>
      <c r="BO19" s="930">
        <f>IF(DepnSchedule!BR$4=$I19,$D19,0)</f>
        <v>0</v>
      </c>
      <c r="BP19" s="930">
        <f>IF(DepnSchedule!BS$4=$I19,$D19,0)</f>
        <v>0</v>
      </c>
      <c r="BQ19" s="930">
        <f>IF(DepnSchedule!BT$4=$I19,$D19,0)</f>
        <v>0</v>
      </c>
      <c r="BR19" s="930">
        <f>IF(DepnSchedule!BU$4=$I19,$D19,0)</f>
        <v>0</v>
      </c>
      <c r="BS19" s="930">
        <f>IF(DepnSchedule!BV$4=$I19,$D19,0)</f>
        <v>0</v>
      </c>
      <c r="BT19" s="930">
        <f>IF(DepnSchedule!BW$4=$I19,$D19,0)</f>
        <v>0</v>
      </c>
      <c r="BU19" s="930"/>
      <c r="BV19" s="930"/>
      <c r="BW19" s="930"/>
      <c r="BX19" s="930"/>
      <c r="BY19" s="930"/>
      <c r="BZ19" s="930"/>
      <c r="CA19" s="930"/>
      <c r="CB19" s="930"/>
      <c r="CC19" s="930"/>
      <c r="CD19" s="930"/>
      <c r="CE19" s="930"/>
      <c r="CF19" s="930"/>
      <c r="CG19" s="930"/>
      <c r="CH19" s="930"/>
    </row>
    <row r="20" spans="2:94">
      <c r="K20" s="230" t="s">
        <v>243</v>
      </c>
      <c r="L20" s="230"/>
      <c r="M20" s="323">
        <f t="shared" ref="M20:AR20" si="3">SUM(M5:M19)</f>
        <v>0</v>
      </c>
      <c r="N20" s="323">
        <f t="shared" si="3"/>
        <v>0</v>
      </c>
      <c r="O20" s="323">
        <f t="shared" si="3"/>
        <v>0</v>
      </c>
      <c r="P20" s="323">
        <f t="shared" si="3"/>
        <v>0</v>
      </c>
      <c r="Q20" s="323">
        <f t="shared" si="3"/>
        <v>0</v>
      </c>
      <c r="R20" s="323">
        <f t="shared" si="3"/>
        <v>0</v>
      </c>
      <c r="S20" s="323">
        <f t="shared" si="3"/>
        <v>0</v>
      </c>
      <c r="T20" s="323">
        <f t="shared" si="3"/>
        <v>0</v>
      </c>
      <c r="U20" s="323">
        <f t="shared" si="3"/>
        <v>0</v>
      </c>
      <c r="V20" s="323">
        <f t="shared" si="3"/>
        <v>0</v>
      </c>
      <c r="W20" s="323">
        <f t="shared" si="3"/>
        <v>0</v>
      </c>
      <c r="X20" s="323">
        <f t="shared" si="3"/>
        <v>0</v>
      </c>
      <c r="Y20" s="323">
        <f t="shared" si="3"/>
        <v>0</v>
      </c>
      <c r="Z20" s="323">
        <f t="shared" si="3"/>
        <v>0</v>
      </c>
      <c r="AA20" s="323">
        <f t="shared" si="3"/>
        <v>0</v>
      </c>
      <c r="AB20" s="323">
        <f t="shared" si="3"/>
        <v>0</v>
      </c>
      <c r="AC20" s="323">
        <f t="shared" si="3"/>
        <v>0</v>
      </c>
      <c r="AD20" s="323">
        <f t="shared" si="3"/>
        <v>0</v>
      </c>
      <c r="AE20" s="323">
        <f t="shared" si="3"/>
        <v>0</v>
      </c>
      <c r="AF20" s="323">
        <f t="shared" si="3"/>
        <v>0</v>
      </c>
      <c r="AG20" s="323">
        <f t="shared" si="3"/>
        <v>0</v>
      </c>
      <c r="AH20" s="323">
        <f t="shared" si="3"/>
        <v>0</v>
      </c>
      <c r="AI20" s="323">
        <f t="shared" si="3"/>
        <v>0</v>
      </c>
      <c r="AJ20" s="323">
        <f t="shared" si="3"/>
        <v>0</v>
      </c>
      <c r="AK20" s="323">
        <f t="shared" si="3"/>
        <v>0</v>
      </c>
      <c r="AL20" s="323">
        <f t="shared" si="3"/>
        <v>0</v>
      </c>
      <c r="AM20" s="323">
        <f t="shared" si="3"/>
        <v>0</v>
      </c>
      <c r="AN20" s="323">
        <f t="shared" si="3"/>
        <v>0</v>
      </c>
      <c r="AO20" s="323">
        <f t="shared" si="3"/>
        <v>0</v>
      </c>
      <c r="AP20" s="323">
        <f t="shared" si="3"/>
        <v>0</v>
      </c>
      <c r="AQ20" s="323">
        <f t="shared" si="3"/>
        <v>0</v>
      </c>
      <c r="AR20" s="323">
        <f t="shared" si="3"/>
        <v>0</v>
      </c>
      <c r="AS20" s="323">
        <f t="shared" ref="AS20:BT20" si="4">SUM(AS5:AS19)</f>
        <v>0</v>
      </c>
      <c r="AT20" s="323">
        <f t="shared" si="4"/>
        <v>0</v>
      </c>
      <c r="AU20" s="323">
        <f t="shared" si="4"/>
        <v>0</v>
      </c>
      <c r="AV20" s="323">
        <f t="shared" si="4"/>
        <v>0</v>
      </c>
      <c r="AW20" s="323">
        <f t="shared" si="4"/>
        <v>0</v>
      </c>
      <c r="AX20" s="323">
        <f t="shared" si="4"/>
        <v>0</v>
      </c>
      <c r="AY20" s="323">
        <f t="shared" si="4"/>
        <v>0</v>
      </c>
      <c r="AZ20" s="323">
        <f t="shared" si="4"/>
        <v>0</v>
      </c>
      <c r="BA20" s="323">
        <f t="shared" si="4"/>
        <v>0</v>
      </c>
      <c r="BB20" s="323">
        <f t="shared" si="4"/>
        <v>0</v>
      </c>
      <c r="BC20" s="323">
        <f t="shared" si="4"/>
        <v>0</v>
      </c>
      <c r="BD20" s="323">
        <f t="shared" si="4"/>
        <v>0</v>
      </c>
      <c r="BE20" s="323">
        <f t="shared" si="4"/>
        <v>0</v>
      </c>
      <c r="BF20" s="323">
        <f t="shared" si="4"/>
        <v>0</v>
      </c>
      <c r="BG20" s="323">
        <f t="shared" si="4"/>
        <v>0</v>
      </c>
      <c r="BH20" s="323">
        <f t="shared" si="4"/>
        <v>0</v>
      </c>
      <c r="BI20" s="323">
        <f t="shared" si="4"/>
        <v>0</v>
      </c>
      <c r="BJ20" s="323">
        <f t="shared" si="4"/>
        <v>0</v>
      </c>
      <c r="BK20" s="323">
        <f t="shared" si="4"/>
        <v>0</v>
      </c>
      <c r="BL20" s="323">
        <f t="shared" si="4"/>
        <v>0</v>
      </c>
      <c r="BM20" s="323">
        <f t="shared" si="4"/>
        <v>0</v>
      </c>
      <c r="BN20" s="323">
        <f t="shared" si="4"/>
        <v>0</v>
      </c>
      <c r="BO20" s="323">
        <f t="shared" si="4"/>
        <v>0</v>
      </c>
      <c r="BP20" s="323">
        <f t="shared" si="4"/>
        <v>0</v>
      </c>
      <c r="BQ20" s="323">
        <f t="shared" si="4"/>
        <v>0</v>
      </c>
      <c r="BR20" s="323">
        <f t="shared" si="4"/>
        <v>0</v>
      </c>
      <c r="BS20" s="323">
        <f t="shared" si="4"/>
        <v>0</v>
      </c>
      <c r="BT20" s="323">
        <f t="shared" si="4"/>
        <v>0</v>
      </c>
    </row>
    <row r="26" spans="2:94" s="1012" customFormat="1" ht="15.75">
      <c r="B26" s="922"/>
      <c r="C26" s="922" t="s">
        <v>351</v>
      </c>
      <c r="D26" s="922"/>
      <c r="E26" s="922"/>
      <c r="F26" s="922"/>
      <c r="G26" s="922"/>
      <c r="H26" s="922"/>
      <c r="I26" s="922"/>
      <c r="J26" s="922"/>
      <c r="K26" s="922"/>
      <c r="L26" s="922"/>
      <c r="M26" s="922" t="s">
        <v>351</v>
      </c>
      <c r="N26" s="922"/>
      <c r="O26" s="922"/>
      <c r="P26" s="922"/>
      <c r="Q26" s="922"/>
      <c r="R26" s="922"/>
      <c r="S26" s="922"/>
      <c r="T26" s="922"/>
      <c r="U26" s="922"/>
      <c r="V26" s="922"/>
      <c r="W26" s="922"/>
      <c r="X26" s="922"/>
      <c r="Y26" s="922" t="s">
        <v>351</v>
      </c>
      <c r="Z26" s="922"/>
      <c r="AA26" s="922"/>
      <c r="AB26" s="922"/>
      <c r="AC26" s="922"/>
      <c r="AD26" s="922"/>
      <c r="AE26" s="922"/>
      <c r="AF26" s="922"/>
      <c r="AG26" s="922"/>
      <c r="AH26" s="922"/>
      <c r="AI26" s="922"/>
      <c r="AJ26" s="922"/>
      <c r="AK26" s="922" t="s">
        <v>351</v>
      </c>
      <c r="AL26" s="922"/>
      <c r="AM26" s="922"/>
      <c r="AN26" s="922"/>
      <c r="AO26" s="922"/>
      <c r="AP26" s="922"/>
      <c r="AQ26" s="922"/>
      <c r="AR26" s="922"/>
      <c r="AS26" s="922"/>
      <c r="AT26" s="922"/>
      <c r="AU26" s="922"/>
      <c r="AV26" s="922"/>
      <c r="AW26" s="922" t="s">
        <v>351</v>
      </c>
      <c r="AX26" s="922"/>
      <c r="AY26" s="922"/>
      <c r="AZ26" s="922"/>
      <c r="BA26" s="922"/>
      <c r="BB26" s="922"/>
      <c r="BC26" s="922"/>
      <c r="BD26" s="922"/>
      <c r="BE26" s="922"/>
      <c r="BF26" s="922"/>
      <c r="BG26" s="922"/>
      <c r="BH26" s="922"/>
      <c r="BI26" s="922" t="s">
        <v>351</v>
      </c>
      <c r="BJ26" s="922"/>
      <c r="BK26" s="922"/>
      <c r="BL26" s="922"/>
      <c r="BM26" s="922"/>
      <c r="BN26" s="922"/>
      <c r="BO26" s="922"/>
      <c r="BP26" s="922"/>
      <c r="BQ26" s="922"/>
      <c r="BR26" s="922"/>
      <c r="BS26" s="922"/>
      <c r="BT26" s="922"/>
      <c r="BU26" s="922" t="s">
        <v>351</v>
      </c>
      <c r="BV26" s="922"/>
      <c r="BW26" s="922"/>
      <c r="BX26" s="922"/>
      <c r="BY26" s="922"/>
      <c r="BZ26" s="922"/>
      <c r="CA26" s="922"/>
      <c r="CB26" s="922"/>
      <c r="CC26" s="922"/>
      <c r="CD26" s="922"/>
      <c r="CE26" s="922"/>
      <c r="CF26" s="922"/>
    </row>
    <row r="27" spans="2:94" s="799" customFormat="1" ht="13.5" thickBot="1">
      <c r="B27" s="790"/>
      <c r="C27" s="790"/>
      <c r="D27" s="790"/>
      <c r="E27" s="790"/>
      <c r="F27" s="790"/>
      <c r="G27" s="790"/>
      <c r="H27" s="790"/>
      <c r="I27" s="790"/>
      <c r="J27" s="790"/>
      <c r="K27" s="790"/>
      <c r="L27" s="790"/>
      <c r="M27" s="790">
        <f>cStartDate</f>
        <v>39813</v>
      </c>
      <c r="N27" s="790">
        <f t="shared" ref="N27:AS27" si="5">DATE(YEAR(cStartDate), MONTH(cStartDate)+N$28-1, DAY(cStartDate))</f>
        <v>39844</v>
      </c>
      <c r="O27" s="790">
        <f t="shared" si="5"/>
        <v>39872</v>
      </c>
      <c r="P27" s="790">
        <f t="shared" si="5"/>
        <v>39903</v>
      </c>
      <c r="Q27" s="790">
        <f t="shared" si="5"/>
        <v>39933</v>
      </c>
      <c r="R27" s="790">
        <f t="shared" si="5"/>
        <v>39964</v>
      </c>
      <c r="S27" s="790">
        <f t="shared" si="5"/>
        <v>39994</v>
      </c>
      <c r="T27" s="790">
        <f t="shared" si="5"/>
        <v>40025</v>
      </c>
      <c r="U27" s="790">
        <f t="shared" si="5"/>
        <v>40056</v>
      </c>
      <c r="V27" s="790">
        <f t="shared" si="5"/>
        <v>40086</v>
      </c>
      <c r="W27" s="790">
        <f t="shared" si="5"/>
        <v>40117</v>
      </c>
      <c r="X27" s="790">
        <f t="shared" si="5"/>
        <v>40147</v>
      </c>
      <c r="Y27" s="790">
        <f t="shared" si="5"/>
        <v>40178</v>
      </c>
      <c r="Z27" s="790">
        <f t="shared" si="5"/>
        <v>40209</v>
      </c>
      <c r="AA27" s="790">
        <f t="shared" si="5"/>
        <v>40237</v>
      </c>
      <c r="AB27" s="790">
        <f t="shared" si="5"/>
        <v>40268</v>
      </c>
      <c r="AC27" s="790">
        <f t="shared" si="5"/>
        <v>40298</v>
      </c>
      <c r="AD27" s="790">
        <f t="shared" si="5"/>
        <v>40329</v>
      </c>
      <c r="AE27" s="790">
        <f t="shared" si="5"/>
        <v>40359</v>
      </c>
      <c r="AF27" s="790">
        <f t="shared" si="5"/>
        <v>40390</v>
      </c>
      <c r="AG27" s="790">
        <f t="shared" si="5"/>
        <v>40421</v>
      </c>
      <c r="AH27" s="790">
        <f t="shared" si="5"/>
        <v>40451</v>
      </c>
      <c r="AI27" s="790">
        <f t="shared" si="5"/>
        <v>40482</v>
      </c>
      <c r="AJ27" s="790">
        <f t="shared" si="5"/>
        <v>40512</v>
      </c>
      <c r="AK27" s="790">
        <f t="shared" si="5"/>
        <v>40543</v>
      </c>
      <c r="AL27" s="790">
        <f t="shared" si="5"/>
        <v>40574</v>
      </c>
      <c r="AM27" s="790">
        <f t="shared" si="5"/>
        <v>40602</v>
      </c>
      <c r="AN27" s="790">
        <f t="shared" si="5"/>
        <v>40633</v>
      </c>
      <c r="AO27" s="790">
        <f t="shared" si="5"/>
        <v>40663</v>
      </c>
      <c r="AP27" s="790">
        <f t="shared" si="5"/>
        <v>40694</v>
      </c>
      <c r="AQ27" s="790">
        <f t="shared" si="5"/>
        <v>40724</v>
      </c>
      <c r="AR27" s="790">
        <f t="shared" si="5"/>
        <v>40755</v>
      </c>
      <c r="AS27" s="790">
        <f t="shared" si="5"/>
        <v>40786</v>
      </c>
      <c r="AT27" s="790">
        <f t="shared" ref="AT27:BY27" si="6">DATE(YEAR(cStartDate), MONTH(cStartDate)+AT$28-1, DAY(cStartDate))</f>
        <v>40816</v>
      </c>
      <c r="AU27" s="790">
        <f t="shared" si="6"/>
        <v>40847</v>
      </c>
      <c r="AV27" s="790">
        <f t="shared" si="6"/>
        <v>40877</v>
      </c>
      <c r="AW27" s="790">
        <f t="shared" si="6"/>
        <v>40908</v>
      </c>
      <c r="AX27" s="790">
        <f t="shared" si="6"/>
        <v>40939</v>
      </c>
      <c r="AY27" s="790">
        <f t="shared" si="6"/>
        <v>40968</v>
      </c>
      <c r="AZ27" s="790">
        <f t="shared" si="6"/>
        <v>40999</v>
      </c>
      <c r="BA27" s="790">
        <f t="shared" si="6"/>
        <v>41029</v>
      </c>
      <c r="BB27" s="790">
        <f t="shared" si="6"/>
        <v>41060</v>
      </c>
      <c r="BC27" s="790">
        <f t="shared" si="6"/>
        <v>41090</v>
      </c>
      <c r="BD27" s="790">
        <f t="shared" si="6"/>
        <v>41121</v>
      </c>
      <c r="BE27" s="790">
        <f t="shared" si="6"/>
        <v>41152</v>
      </c>
      <c r="BF27" s="790">
        <f t="shared" si="6"/>
        <v>41182</v>
      </c>
      <c r="BG27" s="790">
        <f t="shared" si="6"/>
        <v>41213</v>
      </c>
      <c r="BH27" s="790">
        <f t="shared" si="6"/>
        <v>41243</v>
      </c>
      <c r="BI27" s="790">
        <f t="shared" si="6"/>
        <v>41274</v>
      </c>
      <c r="BJ27" s="790">
        <f t="shared" si="6"/>
        <v>41305</v>
      </c>
      <c r="BK27" s="790">
        <f t="shared" si="6"/>
        <v>41333</v>
      </c>
      <c r="BL27" s="790">
        <f t="shared" si="6"/>
        <v>41364</v>
      </c>
      <c r="BM27" s="790">
        <f t="shared" si="6"/>
        <v>41394</v>
      </c>
      <c r="BN27" s="790">
        <f t="shared" si="6"/>
        <v>41425</v>
      </c>
      <c r="BO27" s="790">
        <f t="shared" si="6"/>
        <v>41455</v>
      </c>
      <c r="BP27" s="790">
        <f t="shared" si="6"/>
        <v>41486</v>
      </c>
      <c r="BQ27" s="790">
        <f t="shared" si="6"/>
        <v>41517</v>
      </c>
      <c r="BR27" s="790">
        <f t="shared" si="6"/>
        <v>41547</v>
      </c>
      <c r="BS27" s="790">
        <f t="shared" si="6"/>
        <v>41578</v>
      </c>
      <c r="BT27" s="790">
        <f t="shared" si="6"/>
        <v>41608</v>
      </c>
      <c r="BU27" s="790">
        <f t="shared" si="6"/>
        <v>41639</v>
      </c>
      <c r="BV27" s="790">
        <f t="shared" si="6"/>
        <v>41670</v>
      </c>
      <c r="BW27" s="790">
        <f t="shared" si="6"/>
        <v>41698</v>
      </c>
      <c r="BX27" s="790">
        <f t="shared" si="6"/>
        <v>41729</v>
      </c>
      <c r="BY27" s="790">
        <f t="shared" si="6"/>
        <v>41759</v>
      </c>
      <c r="BZ27" s="790">
        <f t="shared" ref="BZ27:CF27" si="7">DATE(YEAR(cStartDate), MONTH(cStartDate)+BZ$28-1, DAY(cStartDate))</f>
        <v>41790</v>
      </c>
      <c r="CA27" s="790">
        <f t="shared" si="7"/>
        <v>41820</v>
      </c>
      <c r="CB27" s="790">
        <f t="shared" si="7"/>
        <v>41851</v>
      </c>
      <c r="CC27" s="790">
        <f t="shared" si="7"/>
        <v>41882</v>
      </c>
      <c r="CD27" s="790">
        <f t="shared" si="7"/>
        <v>41912</v>
      </c>
      <c r="CE27" s="790">
        <f t="shared" si="7"/>
        <v>41943</v>
      </c>
      <c r="CF27" s="790">
        <f t="shared" si="7"/>
        <v>41973</v>
      </c>
    </row>
    <row r="28" spans="2:94" s="624" customFormat="1" ht="39" thickBot="1">
      <c r="B28" s="790" t="s">
        <v>335</v>
      </c>
      <c r="C28" s="790" t="s">
        <v>336</v>
      </c>
      <c r="D28" s="790" t="s">
        <v>232</v>
      </c>
      <c r="E28" s="790" t="s">
        <v>241</v>
      </c>
      <c r="F28" s="790" t="s">
        <v>242</v>
      </c>
      <c r="G28" s="790" t="s">
        <v>292</v>
      </c>
      <c r="H28" s="790" t="s">
        <v>341</v>
      </c>
      <c r="I28" s="790" t="s">
        <v>338</v>
      </c>
      <c r="J28" s="790" t="s">
        <v>337</v>
      </c>
      <c r="K28" s="790" t="s">
        <v>343</v>
      </c>
      <c r="L28" s="790"/>
      <c r="M28" s="791">
        <v>1</v>
      </c>
      <c r="N28" s="791">
        <v>2</v>
      </c>
      <c r="O28" s="791">
        <v>3</v>
      </c>
      <c r="P28" s="791">
        <v>4</v>
      </c>
      <c r="Q28" s="791">
        <v>5</v>
      </c>
      <c r="R28" s="791">
        <v>6</v>
      </c>
      <c r="S28" s="791">
        <v>7</v>
      </c>
      <c r="T28" s="791">
        <v>8</v>
      </c>
      <c r="U28" s="791">
        <v>9</v>
      </c>
      <c r="V28" s="791">
        <v>10</v>
      </c>
      <c r="W28" s="791">
        <v>11</v>
      </c>
      <c r="X28" s="791">
        <v>12</v>
      </c>
      <c r="Y28" s="791">
        <v>13</v>
      </c>
      <c r="Z28" s="791">
        <v>14</v>
      </c>
      <c r="AA28" s="791">
        <v>15</v>
      </c>
      <c r="AB28" s="791">
        <v>16</v>
      </c>
      <c r="AC28" s="791">
        <v>17</v>
      </c>
      <c r="AD28" s="791">
        <v>18</v>
      </c>
      <c r="AE28" s="791">
        <v>19</v>
      </c>
      <c r="AF28" s="791">
        <v>20</v>
      </c>
      <c r="AG28" s="791">
        <v>21</v>
      </c>
      <c r="AH28" s="791">
        <v>22</v>
      </c>
      <c r="AI28" s="791">
        <v>23</v>
      </c>
      <c r="AJ28" s="791">
        <v>24</v>
      </c>
      <c r="AK28" s="791">
        <v>25</v>
      </c>
      <c r="AL28" s="791">
        <v>26</v>
      </c>
      <c r="AM28" s="791">
        <v>27</v>
      </c>
      <c r="AN28" s="791">
        <v>28</v>
      </c>
      <c r="AO28" s="791">
        <v>29</v>
      </c>
      <c r="AP28" s="791">
        <v>30</v>
      </c>
      <c r="AQ28" s="791">
        <v>31</v>
      </c>
      <c r="AR28" s="791">
        <v>32</v>
      </c>
      <c r="AS28" s="791">
        <v>33</v>
      </c>
      <c r="AT28" s="791">
        <v>34</v>
      </c>
      <c r="AU28" s="791">
        <v>35</v>
      </c>
      <c r="AV28" s="791">
        <v>36</v>
      </c>
      <c r="AW28" s="791">
        <v>37</v>
      </c>
      <c r="AX28" s="791">
        <v>38</v>
      </c>
      <c r="AY28" s="791">
        <v>39</v>
      </c>
      <c r="AZ28" s="791">
        <v>40</v>
      </c>
      <c r="BA28" s="791">
        <v>41</v>
      </c>
      <c r="BB28" s="791">
        <v>42</v>
      </c>
      <c r="BC28" s="791">
        <v>43</v>
      </c>
      <c r="BD28" s="791">
        <v>44</v>
      </c>
      <c r="BE28" s="791">
        <v>45</v>
      </c>
      <c r="BF28" s="791">
        <v>46</v>
      </c>
      <c r="BG28" s="791">
        <v>47</v>
      </c>
      <c r="BH28" s="791">
        <v>48</v>
      </c>
      <c r="BI28" s="791">
        <v>49</v>
      </c>
      <c r="BJ28" s="791">
        <v>50</v>
      </c>
      <c r="BK28" s="791">
        <v>51</v>
      </c>
      <c r="BL28" s="791">
        <v>52</v>
      </c>
      <c r="BM28" s="791">
        <v>53</v>
      </c>
      <c r="BN28" s="791">
        <v>54</v>
      </c>
      <c r="BO28" s="791">
        <v>55</v>
      </c>
      <c r="BP28" s="791">
        <v>56</v>
      </c>
      <c r="BQ28" s="791">
        <v>57</v>
      </c>
      <c r="BR28" s="791">
        <v>58</v>
      </c>
      <c r="BS28" s="791">
        <v>59</v>
      </c>
      <c r="BT28" s="791">
        <v>60</v>
      </c>
      <c r="BU28" s="791">
        <v>61</v>
      </c>
      <c r="BV28" s="791">
        <v>62</v>
      </c>
      <c r="BW28" s="791">
        <v>63</v>
      </c>
      <c r="BX28" s="791">
        <v>64</v>
      </c>
      <c r="BY28" s="791">
        <v>65</v>
      </c>
      <c r="BZ28" s="791">
        <v>66</v>
      </c>
      <c r="CA28" s="791">
        <v>67</v>
      </c>
      <c r="CB28" s="791">
        <v>68</v>
      </c>
      <c r="CC28" s="791">
        <v>69</v>
      </c>
      <c r="CD28" s="791">
        <v>70</v>
      </c>
      <c r="CE28" s="791">
        <v>71</v>
      </c>
      <c r="CF28" s="791">
        <v>72</v>
      </c>
      <c r="CG28" s="623"/>
      <c r="CH28" s="623"/>
      <c r="CI28" s="623"/>
      <c r="CJ28" s="623"/>
      <c r="CK28" s="623"/>
      <c r="CL28" s="623"/>
      <c r="CM28" s="623"/>
      <c r="CN28" s="623"/>
      <c r="CO28" s="623"/>
      <c r="CP28" s="623"/>
    </row>
    <row r="29" spans="2:94">
      <c r="B29" s="320">
        <v>1</v>
      </c>
      <c r="C29" s="797" t="str">
        <f>CapInvest!B24</f>
        <v>Loan Source Name</v>
      </c>
      <c r="D29" s="321">
        <f>CapInvest!C24</f>
        <v>0</v>
      </c>
      <c r="E29" s="322">
        <f>CapInvest!G24</f>
        <v>0</v>
      </c>
      <c r="F29" s="103">
        <f>CapInvest!F24</f>
        <v>12</v>
      </c>
      <c r="G29" s="103" t="str">
        <f>CapInvest!D24</f>
        <v>Jan</v>
      </c>
      <c r="H29" s="66">
        <f>CapInvest!E24</f>
        <v>2013</v>
      </c>
      <c r="I29" s="66">
        <f t="shared" ref="I29:I48" si="8">IF($D29=0,1,DATEDIF(cStartDate,DATEVALUE("01-"&amp;$G29&amp;"-"&amp;$H29),"m")+1)</f>
        <v>1</v>
      </c>
      <c r="J29" s="621">
        <f>I29+F29-1</f>
        <v>12</v>
      </c>
      <c r="K29" s="930">
        <f xml:space="preserve"> PMT($E29/12,$F29,-$D29)</f>
        <v>0</v>
      </c>
      <c r="L29" s="930"/>
      <c r="M29" s="930">
        <f>IF(AND(M$28&gt;=$I29,M$28&lt;=$J29),$K29,0)</f>
        <v>0</v>
      </c>
      <c r="N29" s="930">
        <f t="shared" ref="N29:BU33" si="9">IF(AND(N$28&gt;=$I29,N$28&lt;=$J29),$K29,0)</f>
        <v>0</v>
      </c>
      <c r="O29" s="930">
        <f t="shared" si="9"/>
        <v>0</v>
      </c>
      <c r="P29" s="930">
        <f t="shared" si="9"/>
        <v>0</v>
      </c>
      <c r="Q29" s="930">
        <f t="shared" si="9"/>
        <v>0</v>
      </c>
      <c r="R29" s="930">
        <f t="shared" si="9"/>
        <v>0</v>
      </c>
      <c r="S29" s="930">
        <f t="shared" si="9"/>
        <v>0</v>
      </c>
      <c r="T29" s="930">
        <f t="shared" si="9"/>
        <v>0</v>
      </c>
      <c r="U29" s="930">
        <f t="shared" si="9"/>
        <v>0</v>
      </c>
      <c r="V29" s="930">
        <f t="shared" si="9"/>
        <v>0</v>
      </c>
      <c r="W29" s="930">
        <f t="shared" si="9"/>
        <v>0</v>
      </c>
      <c r="X29" s="930">
        <f t="shared" si="9"/>
        <v>0</v>
      </c>
      <c r="Y29" s="930">
        <f t="shared" si="9"/>
        <v>0</v>
      </c>
      <c r="Z29" s="930">
        <f t="shared" si="9"/>
        <v>0</v>
      </c>
      <c r="AA29" s="930">
        <f t="shared" si="9"/>
        <v>0</v>
      </c>
      <c r="AB29" s="930">
        <f t="shared" si="9"/>
        <v>0</v>
      </c>
      <c r="AC29" s="930">
        <f t="shared" si="9"/>
        <v>0</v>
      </c>
      <c r="AD29" s="930">
        <f t="shared" si="9"/>
        <v>0</v>
      </c>
      <c r="AE29" s="930">
        <f t="shared" si="9"/>
        <v>0</v>
      </c>
      <c r="AF29" s="930">
        <f t="shared" si="9"/>
        <v>0</v>
      </c>
      <c r="AG29" s="930">
        <f t="shared" si="9"/>
        <v>0</v>
      </c>
      <c r="AH29" s="930">
        <f t="shared" si="9"/>
        <v>0</v>
      </c>
      <c r="AI29" s="930">
        <f t="shared" si="9"/>
        <v>0</v>
      </c>
      <c r="AJ29" s="930">
        <f t="shared" si="9"/>
        <v>0</v>
      </c>
      <c r="AK29" s="930">
        <f t="shared" si="9"/>
        <v>0</v>
      </c>
      <c r="AL29" s="930">
        <f t="shared" si="9"/>
        <v>0</v>
      </c>
      <c r="AM29" s="930">
        <f t="shared" si="9"/>
        <v>0</v>
      </c>
      <c r="AN29" s="930">
        <f t="shared" si="9"/>
        <v>0</v>
      </c>
      <c r="AO29" s="930">
        <f t="shared" si="9"/>
        <v>0</v>
      </c>
      <c r="AP29" s="930">
        <f t="shared" si="9"/>
        <v>0</v>
      </c>
      <c r="AQ29" s="930">
        <f t="shared" si="9"/>
        <v>0</v>
      </c>
      <c r="AR29" s="930">
        <f t="shared" si="9"/>
        <v>0</v>
      </c>
      <c r="AS29" s="930">
        <f t="shared" si="9"/>
        <v>0</v>
      </c>
      <c r="AT29" s="930">
        <f t="shared" si="9"/>
        <v>0</v>
      </c>
      <c r="AU29" s="930">
        <f t="shared" si="9"/>
        <v>0</v>
      </c>
      <c r="AV29" s="930">
        <f t="shared" si="9"/>
        <v>0</v>
      </c>
      <c r="AW29" s="930">
        <f t="shared" si="9"/>
        <v>0</v>
      </c>
      <c r="AX29" s="930">
        <f t="shared" si="9"/>
        <v>0</v>
      </c>
      <c r="AY29" s="930">
        <f t="shared" si="9"/>
        <v>0</v>
      </c>
      <c r="AZ29" s="930">
        <f t="shared" si="9"/>
        <v>0</v>
      </c>
      <c r="BA29" s="930">
        <f t="shared" si="9"/>
        <v>0</v>
      </c>
      <c r="BB29" s="930">
        <f t="shared" si="9"/>
        <v>0</v>
      </c>
      <c r="BC29" s="930">
        <f t="shared" si="9"/>
        <v>0</v>
      </c>
      <c r="BD29" s="930">
        <f t="shared" si="9"/>
        <v>0</v>
      </c>
      <c r="BE29" s="930">
        <f t="shared" si="9"/>
        <v>0</v>
      </c>
      <c r="BF29" s="930">
        <f t="shared" si="9"/>
        <v>0</v>
      </c>
      <c r="BG29" s="930">
        <f t="shared" si="9"/>
        <v>0</v>
      </c>
      <c r="BH29" s="930">
        <f t="shared" si="9"/>
        <v>0</v>
      </c>
      <c r="BI29" s="930">
        <f t="shared" si="9"/>
        <v>0</v>
      </c>
      <c r="BJ29" s="930">
        <f t="shared" si="9"/>
        <v>0</v>
      </c>
      <c r="BK29" s="930">
        <f t="shared" si="9"/>
        <v>0</v>
      </c>
      <c r="BL29" s="930">
        <f t="shared" si="9"/>
        <v>0</v>
      </c>
      <c r="BM29" s="930">
        <f t="shared" si="9"/>
        <v>0</v>
      </c>
      <c r="BN29" s="930">
        <f t="shared" si="9"/>
        <v>0</v>
      </c>
      <c r="BO29" s="930">
        <f t="shared" si="9"/>
        <v>0</v>
      </c>
      <c r="BP29" s="930">
        <f t="shared" si="9"/>
        <v>0</v>
      </c>
      <c r="BQ29" s="930">
        <f t="shared" si="9"/>
        <v>0</v>
      </c>
      <c r="BR29" s="930">
        <f t="shared" si="9"/>
        <v>0</v>
      </c>
      <c r="BS29" s="930">
        <f t="shared" si="9"/>
        <v>0</v>
      </c>
      <c r="BT29" s="930">
        <f t="shared" si="9"/>
        <v>0</v>
      </c>
      <c r="BU29" s="930">
        <f t="shared" si="9"/>
        <v>0</v>
      </c>
      <c r="BV29" s="930">
        <f t="shared" ref="BV29:CF44" si="10">IF(AND(BV$28&gt;=$I29,BV$28&lt;=$J29),$K29,0)</f>
        <v>0</v>
      </c>
      <c r="BW29" s="930">
        <f t="shared" si="10"/>
        <v>0</v>
      </c>
      <c r="BX29" s="930">
        <f t="shared" si="10"/>
        <v>0</v>
      </c>
      <c r="BY29" s="930">
        <f t="shared" si="10"/>
        <v>0</v>
      </c>
      <c r="BZ29" s="930">
        <f t="shared" si="10"/>
        <v>0</v>
      </c>
      <c r="CA29" s="930">
        <f t="shared" si="10"/>
        <v>0</v>
      </c>
      <c r="CB29" s="930">
        <f t="shared" si="10"/>
        <v>0</v>
      </c>
      <c r="CC29" s="930">
        <f t="shared" si="10"/>
        <v>0</v>
      </c>
      <c r="CD29" s="930">
        <f t="shared" si="10"/>
        <v>0</v>
      </c>
      <c r="CE29" s="930">
        <f t="shared" si="10"/>
        <v>0</v>
      </c>
      <c r="CF29" s="930">
        <f t="shared" si="10"/>
        <v>0</v>
      </c>
      <c r="CG29" s="930"/>
      <c r="CH29" s="930"/>
      <c r="CI29" s="930"/>
      <c r="CJ29" s="930"/>
      <c r="CK29" s="930"/>
    </row>
    <row r="30" spans="2:94">
      <c r="B30" s="320">
        <v>2</v>
      </c>
      <c r="C30" s="797" t="str">
        <f>CapInvest!B25</f>
        <v>Loan Source Name</v>
      </c>
      <c r="D30" s="321">
        <f>CapInvest!C25</f>
        <v>0</v>
      </c>
      <c r="E30" s="322">
        <f>CapInvest!G25</f>
        <v>0</v>
      </c>
      <c r="F30" s="103">
        <f>CapInvest!F25</f>
        <v>12</v>
      </c>
      <c r="G30" s="103" t="str">
        <f>CapInvest!D25</f>
        <v>Jan</v>
      </c>
      <c r="H30" s="66">
        <f>CapInvest!E25</f>
        <v>2013</v>
      </c>
      <c r="I30" s="66">
        <f t="shared" si="8"/>
        <v>1</v>
      </c>
      <c r="J30" s="621">
        <f t="shared" ref="J30:J48" si="11">I30+F30-1</f>
        <v>12</v>
      </c>
      <c r="K30" s="930">
        <f t="shared" ref="K30:K48" si="12" xml:space="preserve"> PMT($E30/12,$F30,-$D30)</f>
        <v>0</v>
      </c>
      <c r="L30" s="930"/>
      <c r="M30" s="930">
        <f t="shared" ref="M30:AB48" si="13">IF(AND(M$28&gt;=$I30,M$28&lt;=$J30),$K30,0)</f>
        <v>0</v>
      </c>
      <c r="N30" s="930">
        <f t="shared" si="9"/>
        <v>0</v>
      </c>
      <c r="O30" s="930">
        <f t="shared" si="9"/>
        <v>0</v>
      </c>
      <c r="P30" s="930">
        <f t="shared" si="9"/>
        <v>0</v>
      </c>
      <c r="Q30" s="930">
        <f t="shared" si="9"/>
        <v>0</v>
      </c>
      <c r="R30" s="930">
        <f t="shared" si="9"/>
        <v>0</v>
      </c>
      <c r="S30" s="930">
        <f t="shared" si="9"/>
        <v>0</v>
      </c>
      <c r="T30" s="930">
        <f t="shared" si="9"/>
        <v>0</v>
      </c>
      <c r="U30" s="930">
        <f t="shared" si="9"/>
        <v>0</v>
      </c>
      <c r="V30" s="930">
        <f t="shared" si="9"/>
        <v>0</v>
      </c>
      <c r="W30" s="930">
        <f t="shared" si="9"/>
        <v>0</v>
      </c>
      <c r="X30" s="930">
        <f t="shared" si="9"/>
        <v>0</v>
      </c>
      <c r="Y30" s="930">
        <f t="shared" si="9"/>
        <v>0</v>
      </c>
      <c r="Z30" s="930">
        <f t="shared" si="9"/>
        <v>0</v>
      </c>
      <c r="AA30" s="930">
        <f t="shared" si="9"/>
        <v>0</v>
      </c>
      <c r="AB30" s="930">
        <f t="shared" si="9"/>
        <v>0</v>
      </c>
      <c r="AC30" s="930">
        <f t="shared" si="9"/>
        <v>0</v>
      </c>
      <c r="AD30" s="930">
        <f t="shared" si="9"/>
        <v>0</v>
      </c>
      <c r="AE30" s="930">
        <f t="shared" si="9"/>
        <v>0</v>
      </c>
      <c r="AF30" s="930">
        <f t="shared" si="9"/>
        <v>0</v>
      </c>
      <c r="AG30" s="930">
        <f t="shared" si="9"/>
        <v>0</v>
      </c>
      <c r="AH30" s="930">
        <f t="shared" si="9"/>
        <v>0</v>
      </c>
      <c r="AI30" s="930">
        <f t="shared" si="9"/>
        <v>0</v>
      </c>
      <c r="AJ30" s="930">
        <f t="shared" si="9"/>
        <v>0</v>
      </c>
      <c r="AK30" s="930">
        <f t="shared" si="9"/>
        <v>0</v>
      </c>
      <c r="AL30" s="930">
        <f t="shared" si="9"/>
        <v>0</v>
      </c>
      <c r="AM30" s="930">
        <f t="shared" si="9"/>
        <v>0</v>
      </c>
      <c r="AN30" s="930">
        <f t="shared" si="9"/>
        <v>0</v>
      </c>
      <c r="AO30" s="930">
        <f t="shared" si="9"/>
        <v>0</v>
      </c>
      <c r="AP30" s="930">
        <f t="shared" si="9"/>
        <v>0</v>
      </c>
      <c r="AQ30" s="930">
        <f t="shared" si="9"/>
        <v>0</v>
      </c>
      <c r="AR30" s="930">
        <f t="shared" si="9"/>
        <v>0</v>
      </c>
      <c r="AS30" s="930">
        <f t="shared" si="9"/>
        <v>0</v>
      </c>
      <c r="AT30" s="930">
        <f t="shared" si="9"/>
        <v>0</v>
      </c>
      <c r="AU30" s="930">
        <f t="shared" si="9"/>
        <v>0</v>
      </c>
      <c r="AV30" s="930">
        <f t="shared" si="9"/>
        <v>0</v>
      </c>
      <c r="AW30" s="930">
        <f t="shared" si="9"/>
        <v>0</v>
      </c>
      <c r="AX30" s="930">
        <f t="shared" si="9"/>
        <v>0</v>
      </c>
      <c r="AY30" s="930">
        <f t="shared" si="9"/>
        <v>0</v>
      </c>
      <c r="AZ30" s="930">
        <f t="shared" si="9"/>
        <v>0</v>
      </c>
      <c r="BA30" s="930">
        <f t="shared" si="9"/>
        <v>0</v>
      </c>
      <c r="BB30" s="930">
        <f t="shared" si="9"/>
        <v>0</v>
      </c>
      <c r="BC30" s="930">
        <f t="shared" si="9"/>
        <v>0</v>
      </c>
      <c r="BD30" s="930">
        <f t="shared" si="9"/>
        <v>0</v>
      </c>
      <c r="BE30" s="930">
        <f t="shared" si="9"/>
        <v>0</v>
      </c>
      <c r="BF30" s="930">
        <f t="shared" si="9"/>
        <v>0</v>
      </c>
      <c r="BG30" s="930">
        <f t="shared" si="9"/>
        <v>0</v>
      </c>
      <c r="BH30" s="930">
        <f t="shared" si="9"/>
        <v>0</v>
      </c>
      <c r="BI30" s="930">
        <f t="shared" si="9"/>
        <v>0</v>
      </c>
      <c r="BJ30" s="930">
        <f t="shared" si="9"/>
        <v>0</v>
      </c>
      <c r="BK30" s="930">
        <f t="shared" si="9"/>
        <v>0</v>
      </c>
      <c r="BL30" s="930">
        <f t="shared" si="9"/>
        <v>0</v>
      </c>
      <c r="BM30" s="930">
        <f t="shared" si="9"/>
        <v>0</v>
      </c>
      <c r="BN30" s="930">
        <f t="shared" si="9"/>
        <v>0</v>
      </c>
      <c r="BO30" s="930">
        <f t="shared" si="9"/>
        <v>0</v>
      </c>
      <c r="BP30" s="930">
        <f t="shared" si="9"/>
        <v>0</v>
      </c>
      <c r="BQ30" s="930">
        <f t="shared" si="9"/>
        <v>0</v>
      </c>
      <c r="BR30" s="930">
        <f t="shared" si="9"/>
        <v>0</v>
      </c>
      <c r="BS30" s="930">
        <f t="shared" si="9"/>
        <v>0</v>
      </c>
      <c r="BT30" s="930">
        <f t="shared" si="9"/>
        <v>0</v>
      </c>
      <c r="BU30" s="930">
        <f t="shared" si="9"/>
        <v>0</v>
      </c>
      <c r="BV30" s="930">
        <f t="shared" si="10"/>
        <v>0</v>
      </c>
      <c r="BW30" s="930">
        <f t="shared" si="10"/>
        <v>0</v>
      </c>
      <c r="BX30" s="930">
        <f t="shared" si="10"/>
        <v>0</v>
      </c>
      <c r="BY30" s="930">
        <f t="shared" si="10"/>
        <v>0</v>
      </c>
      <c r="BZ30" s="930">
        <f t="shared" si="10"/>
        <v>0</v>
      </c>
      <c r="CA30" s="930">
        <f t="shared" si="10"/>
        <v>0</v>
      </c>
      <c r="CB30" s="930">
        <f t="shared" si="10"/>
        <v>0</v>
      </c>
      <c r="CC30" s="930">
        <f t="shared" si="10"/>
        <v>0</v>
      </c>
      <c r="CD30" s="930">
        <f t="shared" si="10"/>
        <v>0</v>
      </c>
      <c r="CE30" s="930">
        <f t="shared" si="10"/>
        <v>0</v>
      </c>
      <c r="CF30" s="930">
        <f t="shared" si="10"/>
        <v>0</v>
      </c>
      <c r="CG30" s="930"/>
      <c r="CH30" s="930"/>
      <c r="CI30" s="930"/>
      <c r="CJ30" s="930"/>
      <c r="CK30" s="930"/>
    </row>
    <row r="31" spans="2:94">
      <c r="B31" s="320">
        <v>3</v>
      </c>
      <c r="C31" s="797" t="str">
        <f>CapInvest!B26</f>
        <v>Loan Source Name</v>
      </c>
      <c r="D31" s="321">
        <f>CapInvest!C26</f>
        <v>0</v>
      </c>
      <c r="E31" s="322">
        <f>CapInvest!G26</f>
        <v>0</v>
      </c>
      <c r="F31" s="103">
        <f>CapInvest!F26</f>
        <v>12</v>
      </c>
      <c r="G31" s="103" t="str">
        <f>CapInvest!D26</f>
        <v>Jan</v>
      </c>
      <c r="H31" s="66">
        <f>CapInvest!E26</f>
        <v>2013</v>
      </c>
      <c r="I31" s="66">
        <f t="shared" si="8"/>
        <v>1</v>
      </c>
      <c r="J31" s="621">
        <f t="shared" si="11"/>
        <v>12</v>
      </c>
      <c r="K31" s="930">
        <f t="shared" si="12"/>
        <v>0</v>
      </c>
      <c r="L31" s="930"/>
      <c r="M31" s="930">
        <f t="shared" si="13"/>
        <v>0</v>
      </c>
      <c r="N31" s="930">
        <f t="shared" si="9"/>
        <v>0</v>
      </c>
      <c r="O31" s="930">
        <f t="shared" si="9"/>
        <v>0</v>
      </c>
      <c r="P31" s="930">
        <f t="shared" si="9"/>
        <v>0</v>
      </c>
      <c r="Q31" s="930">
        <f t="shared" si="9"/>
        <v>0</v>
      </c>
      <c r="R31" s="930">
        <f t="shared" si="9"/>
        <v>0</v>
      </c>
      <c r="S31" s="930">
        <f t="shared" si="9"/>
        <v>0</v>
      </c>
      <c r="T31" s="930">
        <f t="shared" si="9"/>
        <v>0</v>
      </c>
      <c r="U31" s="930">
        <f t="shared" si="9"/>
        <v>0</v>
      </c>
      <c r="V31" s="930">
        <f t="shared" si="9"/>
        <v>0</v>
      </c>
      <c r="W31" s="930">
        <f t="shared" si="9"/>
        <v>0</v>
      </c>
      <c r="X31" s="930">
        <f t="shared" si="9"/>
        <v>0</v>
      </c>
      <c r="Y31" s="930">
        <f t="shared" si="9"/>
        <v>0</v>
      </c>
      <c r="Z31" s="930">
        <f t="shared" si="9"/>
        <v>0</v>
      </c>
      <c r="AA31" s="930">
        <f t="shared" si="9"/>
        <v>0</v>
      </c>
      <c r="AB31" s="930">
        <f t="shared" si="9"/>
        <v>0</v>
      </c>
      <c r="AC31" s="930">
        <f t="shared" si="9"/>
        <v>0</v>
      </c>
      <c r="AD31" s="930">
        <f t="shared" si="9"/>
        <v>0</v>
      </c>
      <c r="AE31" s="930">
        <f t="shared" si="9"/>
        <v>0</v>
      </c>
      <c r="AF31" s="930">
        <f t="shared" si="9"/>
        <v>0</v>
      </c>
      <c r="AG31" s="930">
        <f t="shared" si="9"/>
        <v>0</v>
      </c>
      <c r="AH31" s="930">
        <f t="shared" si="9"/>
        <v>0</v>
      </c>
      <c r="AI31" s="930">
        <f t="shared" si="9"/>
        <v>0</v>
      </c>
      <c r="AJ31" s="930">
        <f t="shared" si="9"/>
        <v>0</v>
      </c>
      <c r="AK31" s="930">
        <f t="shared" si="9"/>
        <v>0</v>
      </c>
      <c r="AL31" s="930">
        <f t="shared" si="9"/>
        <v>0</v>
      </c>
      <c r="AM31" s="930">
        <f t="shared" si="9"/>
        <v>0</v>
      </c>
      <c r="AN31" s="930">
        <f t="shared" si="9"/>
        <v>0</v>
      </c>
      <c r="AO31" s="930">
        <f t="shared" si="9"/>
        <v>0</v>
      </c>
      <c r="AP31" s="930">
        <f t="shared" si="9"/>
        <v>0</v>
      </c>
      <c r="AQ31" s="930">
        <f t="shared" si="9"/>
        <v>0</v>
      </c>
      <c r="AR31" s="930">
        <f t="shared" si="9"/>
        <v>0</v>
      </c>
      <c r="AS31" s="930">
        <f t="shared" si="9"/>
        <v>0</v>
      </c>
      <c r="AT31" s="930">
        <f t="shared" si="9"/>
        <v>0</v>
      </c>
      <c r="AU31" s="930">
        <f t="shared" si="9"/>
        <v>0</v>
      </c>
      <c r="AV31" s="930">
        <f t="shared" si="9"/>
        <v>0</v>
      </c>
      <c r="AW31" s="930">
        <f t="shared" si="9"/>
        <v>0</v>
      </c>
      <c r="AX31" s="930">
        <f t="shared" si="9"/>
        <v>0</v>
      </c>
      <c r="AY31" s="930">
        <f t="shared" si="9"/>
        <v>0</v>
      </c>
      <c r="AZ31" s="930">
        <f t="shared" si="9"/>
        <v>0</v>
      </c>
      <c r="BA31" s="930">
        <f t="shared" si="9"/>
        <v>0</v>
      </c>
      <c r="BB31" s="930">
        <f t="shared" si="9"/>
        <v>0</v>
      </c>
      <c r="BC31" s="930">
        <f t="shared" si="9"/>
        <v>0</v>
      </c>
      <c r="BD31" s="930">
        <f t="shared" si="9"/>
        <v>0</v>
      </c>
      <c r="BE31" s="930">
        <f t="shared" si="9"/>
        <v>0</v>
      </c>
      <c r="BF31" s="930">
        <f t="shared" si="9"/>
        <v>0</v>
      </c>
      <c r="BG31" s="930">
        <f t="shared" si="9"/>
        <v>0</v>
      </c>
      <c r="BH31" s="930">
        <f t="shared" si="9"/>
        <v>0</v>
      </c>
      <c r="BI31" s="930">
        <f t="shared" si="9"/>
        <v>0</v>
      </c>
      <c r="BJ31" s="930">
        <f t="shared" si="9"/>
        <v>0</v>
      </c>
      <c r="BK31" s="930">
        <f t="shared" si="9"/>
        <v>0</v>
      </c>
      <c r="BL31" s="930">
        <f t="shared" si="9"/>
        <v>0</v>
      </c>
      <c r="BM31" s="930">
        <f t="shared" si="9"/>
        <v>0</v>
      </c>
      <c r="BN31" s="930">
        <f t="shared" si="9"/>
        <v>0</v>
      </c>
      <c r="BO31" s="930">
        <f t="shared" si="9"/>
        <v>0</v>
      </c>
      <c r="BP31" s="930">
        <f t="shared" si="9"/>
        <v>0</v>
      </c>
      <c r="BQ31" s="930">
        <f t="shared" si="9"/>
        <v>0</v>
      </c>
      <c r="BR31" s="930">
        <f t="shared" si="9"/>
        <v>0</v>
      </c>
      <c r="BS31" s="930">
        <f t="shared" si="9"/>
        <v>0</v>
      </c>
      <c r="BT31" s="930">
        <f t="shared" si="9"/>
        <v>0</v>
      </c>
      <c r="BU31" s="930">
        <f t="shared" si="9"/>
        <v>0</v>
      </c>
      <c r="BV31" s="930">
        <f t="shared" si="10"/>
        <v>0</v>
      </c>
      <c r="BW31" s="930">
        <f t="shared" si="10"/>
        <v>0</v>
      </c>
      <c r="BX31" s="930">
        <f t="shared" si="10"/>
        <v>0</v>
      </c>
      <c r="BY31" s="930">
        <f t="shared" si="10"/>
        <v>0</v>
      </c>
      <c r="BZ31" s="930">
        <f t="shared" si="10"/>
        <v>0</v>
      </c>
      <c r="CA31" s="930">
        <f t="shared" si="10"/>
        <v>0</v>
      </c>
      <c r="CB31" s="930">
        <f t="shared" si="10"/>
        <v>0</v>
      </c>
      <c r="CC31" s="930">
        <f t="shared" si="10"/>
        <v>0</v>
      </c>
      <c r="CD31" s="930">
        <f t="shared" si="10"/>
        <v>0</v>
      </c>
      <c r="CE31" s="930">
        <f t="shared" si="10"/>
        <v>0</v>
      </c>
      <c r="CF31" s="930">
        <f t="shared" si="10"/>
        <v>0</v>
      </c>
      <c r="CG31" s="930"/>
      <c r="CH31" s="930"/>
      <c r="CI31" s="930"/>
      <c r="CJ31" s="930"/>
      <c r="CK31" s="930"/>
    </row>
    <row r="32" spans="2:94">
      <c r="B32" s="320">
        <v>4</v>
      </c>
      <c r="C32" s="797" t="str">
        <f>CapInvest!B27</f>
        <v>Loan Source Name</v>
      </c>
      <c r="D32" s="321">
        <f>CapInvest!C27</f>
        <v>0</v>
      </c>
      <c r="E32" s="322">
        <f>CapInvest!G27</f>
        <v>0</v>
      </c>
      <c r="F32" s="103">
        <f>CapInvest!F27</f>
        <v>12</v>
      </c>
      <c r="G32" s="103" t="str">
        <f>CapInvest!D27</f>
        <v>Jan</v>
      </c>
      <c r="H32" s="66">
        <f>CapInvest!E27</f>
        <v>2013</v>
      </c>
      <c r="I32" s="66">
        <f t="shared" si="8"/>
        <v>1</v>
      </c>
      <c r="J32" s="621">
        <f t="shared" si="11"/>
        <v>12</v>
      </c>
      <c r="K32" s="930">
        <f t="shared" si="12"/>
        <v>0</v>
      </c>
      <c r="L32" s="930"/>
      <c r="M32" s="930">
        <f t="shared" si="13"/>
        <v>0</v>
      </c>
      <c r="N32" s="930">
        <f t="shared" si="9"/>
        <v>0</v>
      </c>
      <c r="O32" s="930">
        <f t="shared" si="9"/>
        <v>0</v>
      </c>
      <c r="P32" s="930">
        <f t="shared" si="9"/>
        <v>0</v>
      </c>
      <c r="Q32" s="930">
        <f t="shared" si="9"/>
        <v>0</v>
      </c>
      <c r="R32" s="930">
        <f t="shared" si="9"/>
        <v>0</v>
      </c>
      <c r="S32" s="930">
        <f t="shared" si="9"/>
        <v>0</v>
      </c>
      <c r="T32" s="930">
        <f t="shared" si="9"/>
        <v>0</v>
      </c>
      <c r="U32" s="930">
        <f t="shared" si="9"/>
        <v>0</v>
      </c>
      <c r="V32" s="930">
        <f t="shared" si="9"/>
        <v>0</v>
      </c>
      <c r="W32" s="930">
        <f t="shared" si="9"/>
        <v>0</v>
      </c>
      <c r="X32" s="930">
        <f t="shared" si="9"/>
        <v>0</v>
      </c>
      <c r="Y32" s="930">
        <f t="shared" si="9"/>
        <v>0</v>
      </c>
      <c r="Z32" s="930">
        <f t="shared" si="9"/>
        <v>0</v>
      </c>
      <c r="AA32" s="930">
        <f t="shared" si="9"/>
        <v>0</v>
      </c>
      <c r="AB32" s="930">
        <f t="shared" si="9"/>
        <v>0</v>
      </c>
      <c r="AC32" s="930">
        <f t="shared" si="9"/>
        <v>0</v>
      </c>
      <c r="AD32" s="930">
        <f t="shared" si="9"/>
        <v>0</v>
      </c>
      <c r="AE32" s="930">
        <f t="shared" si="9"/>
        <v>0</v>
      </c>
      <c r="AF32" s="930">
        <f t="shared" si="9"/>
        <v>0</v>
      </c>
      <c r="AG32" s="930">
        <f t="shared" si="9"/>
        <v>0</v>
      </c>
      <c r="AH32" s="930">
        <f t="shared" si="9"/>
        <v>0</v>
      </c>
      <c r="AI32" s="930">
        <f t="shared" si="9"/>
        <v>0</v>
      </c>
      <c r="AJ32" s="930">
        <f t="shared" si="9"/>
        <v>0</v>
      </c>
      <c r="AK32" s="930">
        <f t="shared" si="9"/>
        <v>0</v>
      </c>
      <c r="AL32" s="930">
        <f t="shared" si="9"/>
        <v>0</v>
      </c>
      <c r="AM32" s="930">
        <f t="shared" si="9"/>
        <v>0</v>
      </c>
      <c r="AN32" s="930">
        <f t="shared" si="9"/>
        <v>0</v>
      </c>
      <c r="AO32" s="930">
        <f t="shared" si="9"/>
        <v>0</v>
      </c>
      <c r="AP32" s="930">
        <f t="shared" si="9"/>
        <v>0</v>
      </c>
      <c r="AQ32" s="930">
        <f t="shared" si="9"/>
        <v>0</v>
      </c>
      <c r="AR32" s="930">
        <f t="shared" si="9"/>
        <v>0</v>
      </c>
      <c r="AS32" s="930">
        <f t="shared" si="9"/>
        <v>0</v>
      </c>
      <c r="AT32" s="930">
        <f t="shared" si="9"/>
        <v>0</v>
      </c>
      <c r="AU32" s="930">
        <f t="shared" si="9"/>
        <v>0</v>
      </c>
      <c r="AV32" s="930">
        <f t="shared" si="9"/>
        <v>0</v>
      </c>
      <c r="AW32" s="930">
        <f t="shared" si="9"/>
        <v>0</v>
      </c>
      <c r="AX32" s="930">
        <f t="shared" si="9"/>
        <v>0</v>
      </c>
      <c r="AY32" s="930">
        <f t="shared" si="9"/>
        <v>0</v>
      </c>
      <c r="AZ32" s="930">
        <f t="shared" si="9"/>
        <v>0</v>
      </c>
      <c r="BA32" s="930">
        <f t="shared" si="9"/>
        <v>0</v>
      </c>
      <c r="BB32" s="930">
        <f t="shared" si="9"/>
        <v>0</v>
      </c>
      <c r="BC32" s="930">
        <f t="shared" si="9"/>
        <v>0</v>
      </c>
      <c r="BD32" s="930">
        <f t="shared" si="9"/>
        <v>0</v>
      </c>
      <c r="BE32" s="930">
        <f t="shared" si="9"/>
        <v>0</v>
      </c>
      <c r="BF32" s="930">
        <f t="shared" si="9"/>
        <v>0</v>
      </c>
      <c r="BG32" s="930">
        <f t="shared" si="9"/>
        <v>0</v>
      </c>
      <c r="BH32" s="930">
        <f t="shared" si="9"/>
        <v>0</v>
      </c>
      <c r="BI32" s="930">
        <f t="shared" si="9"/>
        <v>0</v>
      </c>
      <c r="BJ32" s="930">
        <f t="shared" si="9"/>
        <v>0</v>
      </c>
      <c r="BK32" s="930">
        <f t="shared" si="9"/>
        <v>0</v>
      </c>
      <c r="BL32" s="930">
        <f t="shared" si="9"/>
        <v>0</v>
      </c>
      <c r="BM32" s="930">
        <f t="shared" si="9"/>
        <v>0</v>
      </c>
      <c r="BN32" s="930">
        <f t="shared" si="9"/>
        <v>0</v>
      </c>
      <c r="BO32" s="930">
        <f t="shared" si="9"/>
        <v>0</v>
      </c>
      <c r="BP32" s="930">
        <f t="shared" si="9"/>
        <v>0</v>
      </c>
      <c r="BQ32" s="930">
        <f t="shared" si="9"/>
        <v>0</v>
      </c>
      <c r="BR32" s="930">
        <f t="shared" si="9"/>
        <v>0</v>
      </c>
      <c r="BS32" s="930">
        <f t="shared" si="9"/>
        <v>0</v>
      </c>
      <c r="BT32" s="930">
        <f t="shared" si="9"/>
        <v>0</v>
      </c>
      <c r="BU32" s="930">
        <f t="shared" si="9"/>
        <v>0</v>
      </c>
      <c r="BV32" s="930">
        <f t="shared" si="10"/>
        <v>0</v>
      </c>
      <c r="BW32" s="930">
        <f t="shared" si="10"/>
        <v>0</v>
      </c>
      <c r="BX32" s="930">
        <f t="shared" si="10"/>
        <v>0</v>
      </c>
      <c r="BY32" s="930">
        <f t="shared" si="10"/>
        <v>0</v>
      </c>
      <c r="BZ32" s="930">
        <f t="shared" si="10"/>
        <v>0</v>
      </c>
      <c r="CA32" s="930">
        <f t="shared" si="10"/>
        <v>0</v>
      </c>
      <c r="CB32" s="930">
        <f t="shared" si="10"/>
        <v>0</v>
      </c>
      <c r="CC32" s="930">
        <f t="shared" si="10"/>
        <v>0</v>
      </c>
      <c r="CD32" s="930">
        <f t="shared" si="10"/>
        <v>0</v>
      </c>
      <c r="CE32" s="930">
        <f t="shared" si="10"/>
        <v>0</v>
      </c>
      <c r="CF32" s="930">
        <f t="shared" si="10"/>
        <v>0</v>
      </c>
      <c r="CG32" s="930"/>
      <c r="CH32" s="930"/>
      <c r="CI32" s="930"/>
      <c r="CJ32" s="930"/>
      <c r="CK32" s="930"/>
    </row>
    <row r="33" spans="2:89">
      <c r="B33" s="320">
        <v>5</v>
      </c>
      <c r="C33" s="797" t="str">
        <f>CapInvest!B28</f>
        <v>Loan Source Name</v>
      </c>
      <c r="D33" s="321">
        <f>CapInvest!C28</f>
        <v>0</v>
      </c>
      <c r="E33" s="322">
        <f>CapInvest!G28</f>
        <v>0</v>
      </c>
      <c r="F33" s="103">
        <f>CapInvest!F28</f>
        <v>12</v>
      </c>
      <c r="G33" s="103" t="str">
        <f>CapInvest!D28</f>
        <v>Jan</v>
      </c>
      <c r="H33" s="66">
        <f>CapInvest!E28</f>
        <v>2013</v>
      </c>
      <c r="I33" s="66">
        <f t="shared" si="8"/>
        <v>1</v>
      </c>
      <c r="J33" s="621">
        <f t="shared" si="11"/>
        <v>12</v>
      </c>
      <c r="K33" s="930">
        <f t="shared" si="12"/>
        <v>0</v>
      </c>
      <c r="L33" s="930"/>
      <c r="M33" s="930">
        <f t="shared" si="13"/>
        <v>0</v>
      </c>
      <c r="N33" s="930">
        <f t="shared" si="9"/>
        <v>0</v>
      </c>
      <c r="O33" s="930">
        <f t="shared" si="9"/>
        <v>0</v>
      </c>
      <c r="P33" s="930">
        <f t="shared" si="9"/>
        <v>0</v>
      </c>
      <c r="Q33" s="930">
        <f t="shared" si="9"/>
        <v>0</v>
      </c>
      <c r="R33" s="930">
        <f t="shared" si="9"/>
        <v>0</v>
      </c>
      <c r="S33" s="930">
        <f t="shared" si="9"/>
        <v>0</v>
      </c>
      <c r="T33" s="930">
        <f t="shared" si="9"/>
        <v>0</v>
      </c>
      <c r="U33" s="930">
        <f t="shared" si="9"/>
        <v>0</v>
      </c>
      <c r="V33" s="930">
        <f t="shared" si="9"/>
        <v>0</v>
      </c>
      <c r="W33" s="930">
        <f t="shared" si="9"/>
        <v>0</v>
      </c>
      <c r="X33" s="930">
        <f t="shared" si="9"/>
        <v>0</v>
      </c>
      <c r="Y33" s="930">
        <f t="shared" si="9"/>
        <v>0</v>
      </c>
      <c r="Z33" s="930">
        <f t="shared" si="9"/>
        <v>0</v>
      </c>
      <c r="AA33" s="930">
        <f t="shared" si="9"/>
        <v>0</v>
      </c>
      <c r="AB33" s="930">
        <f t="shared" si="9"/>
        <v>0</v>
      </c>
      <c r="AC33" s="930">
        <f t="shared" ref="AC33:AR48" si="14">IF(AND(AC$28&gt;=$I33,AC$28&lt;=$J33),$K33,0)</f>
        <v>0</v>
      </c>
      <c r="AD33" s="930">
        <f t="shared" si="14"/>
        <v>0</v>
      </c>
      <c r="AE33" s="930">
        <f t="shared" si="14"/>
        <v>0</v>
      </c>
      <c r="AF33" s="930">
        <f t="shared" si="14"/>
        <v>0</v>
      </c>
      <c r="AG33" s="930">
        <f t="shared" si="14"/>
        <v>0</v>
      </c>
      <c r="AH33" s="930">
        <f t="shared" si="14"/>
        <v>0</v>
      </c>
      <c r="AI33" s="930">
        <f t="shared" si="14"/>
        <v>0</v>
      </c>
      <c r="AJ33" s="930">
        <f t="shared" si="14"/>
        <v>0</v>
      </c>
      <c r="AK33" s="930">
        <f t="shared" si="14"/>
        <v>0</v>
      </c>
      <c r="AL33" s="930">
        <f t="shared" si="14"/>
        <v>0</v>
      </c>
      <c r="AM33" s="930">
        <f t="shared" si="14"/>
        <v>0</v>
      </c>
      <c r="AN33" s="930">
        <f t="shared" si="14"/>
        <v>0</v>
      </c>
      <c r="AO33" s="930">
        <f t="shared" si="14"/>
        <v>0</v>
      </c>
      <c r="AP33" s="930">
        <f t="shared" si="14"/>
        <v>0</v>
      </c>
      <c r="AQ33" s="930">
        <f t="shared" si="14"/>
        <v>0</v>
      </c>
      <c r="AR33" s="930">
        <f t="shared" si="14"/>
        <v>0</v>
      </c>
      <c r="AS33" s="930">
        <f t="shared" ref="AS33:BH47" si="15">IF(AND(AS$28&gt;=$I33,AS$28&lt;=$J33),$K33,0)</f>
        <v>0</v>
      </c>
      <c r="AT33" s="930">
        <f t="shared" si="15"/>
        <v>0</v>
      </c>
      <c r="AU33" s="930">
        <f t="shared" si="15"/>
        <v>0</v>
      </c>
      <c r="AV33" s="930">
        <f t="shared" si="15"/>
        <v>0</v>
      </c>
      <c r="AW33" s="930">
        <f t="shared" si="15"/>
        <v>0</v>
      </c>
      <c r="AX33" s="930">
        <f t="shared" si="15"/>
        <v>0</v>
      </c>
      <c r="AY33" s="930">
        <f t="shared" si="15"/>
        <v>0</v>
      </c>
      <c r="AZ33" s="930">
        <f t="shared" si="15"/>
        <v>0</v>
      </c>
      <c r="BA33" s="930">
        <f t="shared" si="15"/>
        <v>0</v>
      </c>
      <c r="BB33" s="930">
        <f t="shared" si="15"/>
        <v>0</v>
      </c>
      <c r="BC33" s="930">
        <f t="shared" si="15"/>
        <v>0</v>
      </c>
      <c r="BD33" s="930">
        <f t="shared" si="15"/>
        <v>0</v>
      </c>
      <c r="BE33" s="930">
        <f t="shared" si="15"/>
        <v>0</v>
      </c>
      <c r="BF33" s="930">
        <f t="shared" si="15"/>
        <v>0</v>
      </c>
      <c r="BG33" s="930">
        <f t="shared" si="15"/>
        <v>0</v>
      </c>
      <c r="BH33" s="930">
        <f t="shared" si="15"/>
        <v>0</v>
      </c>
      <c r="BI33" s="930">
        <f t="shared" ref="BI33:BX47" si="16">IF(AND(BI$28&gt;=$I33,BI$28&lt;=$J33),$K33,0)</f>
        <v>0</v>
      </c>
      <c r="BJ33" s="930">
        <f t="shared" si="16"/>
        <v>0</v>
      </c>
      <c r="BK33" s="930">
        <f t="shared" si="16"/>
        <v>0</v>
      </c>
      <c r="BL33" s="930">
        <f t="shared" si="16"/>
        <v>0</v>
      </c>
      <c r="BM33" s="930">
        <f t="shared" si="16"/>
        <v>0</v>
      </c>
      <c r="BN33" s="930">
        <f t="shared" si="16"/>
        <v>0</v>
      </c>
      <c r="BO33" s="930">
        <f t="shared" si="16"/>
        <v>0</v>
      </c>
      <c r="BP33" s="930">
        <f t="shared" si="16"/>
        <v>0</v>
      </c>
      <c r="BQ33" s="930">
        <f t="shared" si="16"/>
        <v>0</v>
      </c>
      <c r="BR33" s="930">
        <f t="shared" si="16"/>
        <v>0</v>
      </c>
      <c r="BS33" s="930">
        <f t="shared" si="16"/>
        <v>0</v>
      </c>
      <c r="BT33" s="930">
        <f t="shared" si="16"/>
        <v>0</v>
      </c>
      <c r="BU33" s="930">
        <f t="shared" si="16"/>
        <v>0</v>
      </c>
      <c r="BV33" s="930">
        <f t="shared" si="16"/>
        <v>0</v>
      </c>
      <c r="BW33" s="930">
        <f t="shared" si="16"/>
        <v>0</v>
      </c>
      <c r="BX33" s="930">
        <f t="shared" si="16"/>
        <v>0</v>
      </c>
      <c r="BY33" s="930">
        <f t="shared" si="10"/>
        <v>0</v>
      </c>
      <c r="BZ33" s="930">
        <f t="shared" si="10"/>
        <v>0</v>
      </c>
      <c r="CA33" s="930">
        <f t="shared" si="10"/>
        <v>0</v>
      </c>
      <c r="CB33" s="930">
        <f t="shared" si="10"/>
        <v>0</v>
      </c>
      <c r="CC33" s="930">
        <f t="shared" si="10"/>
        <v>0</v>
      </c>
      <c r="CD33" s="930">
        <f t="shared" si="10"/>
        <v>0</v>
      </c>
      <c r="CE33" s="930">
        <f t="shared" si="10"/>
        <v>0</v>
      </c>
      <c r="CF33" s="930">
        <f t="shared" si="10"/>
        <v>0</v>
      </c>
      <c r="CG33" s="930"/>
      <c r="CH33" s="930"/>
      <c r="CI33" s="930"/>
      <c r="CJ33" s="930"/>
      <c r="CK33" s="930"/>
    </row>
    <row r="34" spans="2:89">
      <c r="B34" s="320">
        <v>6</v>
      </c>
      <c r="C34" s="797" t="str">
        <f>CapInvest!B29</f>
        <v>Loan Source Name</v>
      </c>
      <c r="D34" s="321">
        <f>CapInvest!C29</f>
        <v>0</v>
      </c>
      <c r="E34" s="322">
        <f>CapInvest!G29</f>
        <v>0</v>
      </c>
      <c r="F34" s="103">
        <f>CapInvest!F29</f>
        <v>12</v>
      </c>
      <c r="G34" s="103" t="str">
        <f>CapInvest!D29</f>
        <v>Jan</v>
      </c>
      <c r="H34" s="66">
        <f>CapInvest!E29</f>
        <v>2013</v>
      </c>
      <c r="I34" s="66">
        <f t="shared" si="8"/>
        <v>1</v>
      </c>
      <c r="J34" s="621">
        <f t="shared" si="11"/>
        <v>12</v>
      </c>
      <c r="K34" s="930">
        <f t="shared" si="12"/>
        <v>0</v>
      </c>
      <c r="L34" s="930"/>
      <c r="M34" s="930">
        <f t="shared" si="13"/>
        <v>0</v>
      </c>
      <c r="N34" s="930">
        <f t="shared" si="13"/>
        <v>0</v>
      </c>
      <c r="O34" s="930">
        <f t="shared" si="13"/>
        <v>0</v>
      </c>
      <c r="P34" s="930">
        <f t="shared" si="13"/>
        <v>0</v>
      </c>
      <c r="Q34" s="930">
        <f t="shared" si="13"/>
        <v>0</v>
      </c>
      <c r="R34" s="930">
        <f t="shared" si="13"/>
        <v>0</v>
      </c>
      <c r="S34" s="930">
        <f t="shared" si="13"/>
        <v>0</v>
      </c>
      <c r="T34" s="930">
        <f t="shared" si="13"/>
        <v>0</v>
      </c>
      <c r="U34" s="930">
        <f t="shared" si="13"/>
        <v>0</v>
      </c>
      <c r="V34" s="930">
        <f t="shared" si="13"/>
        <v>0</v>
      </c>
      <c r="W34" s="930">
        <f t="shared" si="13"/>
        <v>0</v>
      </c>
      <c r="X34" s="930">
        <f t="shared" si="13"/>
        <v>0</v>
      </c>
      <c r="Y34" s="930">
        <f t="shared" si="13"/>
        <v>0</v>
      </c>
      <c r="Z34" s="930">
        <f t="shared" si="13"/>
        <v>0</v>
      </c>
      <c r="AA34" s="930">
        <f t="shared" si="13"/>
        <v>0</v>
      </c>
      <c r="AB34" s="930">
        <f t="shared" si="13"/>
        <v>0</v>
      </c>
      <c r="AC34" s="930">
        <f t="shared" si="14"/>
        <v>0</v>
      </c>
      <c r="AD34" s="930">
        <f t="shared" si="14"/>
        <v>0</v>
      </c>
      <c r="AE34" s="930">
        <f t="shared" si="14"/>
        <v>0</v>
      </c>
      <c r="AF34" s="930">
        <f t="shared" si="14"/>
        <v>0</v>
      </c>
      <c r="AG34" s="930">
        <f t="shared" si="14"/>
        <v>0</v>
      </c>
      <c r="AH34" s="930">
        <f t="shared" si="14"/>
        <v>0</v>
      </c>
      <c r="AI34" s="930">
        <f t="shared" si="14"/>
        <v>0</v>
      </c>
      <c r="AJ34" s="930">
        <f t="shared" si="14"/>
        <v>0</v>
      </c>
      <c r="AK34" s="930">
        <f t="shared" si="14"/>
        <v>0</v>
      </c>
      <c r="AL34" s="930">
        <f t="shared" si="14"/>
        <v>0</v>
      </c>
      <c r="AM34" s="930">
        <f t="shared" si="14"/>
        <v>0</v>
      </c>
      <c r="AN34" s="930">
        <f t="shared" si="14"/>
        <v>0</v>
      </c>
      <c r="AO34" s="930">
        <f t="shared" si="14"/>
        <v>0</v>
      </c>
      <c r="AP34" s="930">
        <f t="shared" si="14"/>
        <v>0</v>
      </c>
      <c r="AQ34" s="930">
        <f t="shared" si="14"/>
        <v>0</v>
      </c>
      <c r="AR34" s="930">
        <f t="shared" si="14"/>
        <v>0</v>
      </c>
      <c r="AS34" s="930">
        <f t="shared" si="15"/>
        <v>0</v>
      </c>
      <c r="AT34" s="930">
        <f t="shared" si="15"/>
        <v>0</v>
      </c>
      <c r="AU34" s="930">
        <f t="shared" si="15"/>
        <v>0</v>
      </c>
      <c r="AV34" s="930">
        <f t="shared" si="15"/>
        <v>0</v>
      </c>
      <c r="AW34" s="930">
        <f t="shared" si="15"/>
        <v>0</v>
      </c>
      <c r="AX34" s="930">
        <f t="shared" si="15"/>
        <v>0</v>
      </c>
      <c r="AY34" s="930">
        <f t="shared" si="15"/>
        <v>0</v>
      </c>
      <c r="AZ34" s="930">
        <f t="shared" si="15"/>
        <v>0</v>
      </c>
      <c r="BA34" s="930">
        <f t="shared" si="15"/>
        <v>0</v>
      </c>
      <c r="BB34" s="930">
        <f t="shared" si="15"/>
        <v>0</v>
      </c>
      <c r="BC34" s="930">
        <f t="shared" si="15"/>
        <v>0</v>
      </c>
      <c r="BD34" s="930">
        <f t="shared" si="15"/>
        <v>0</v>
      </c>
      <c r="BE34" s="930">
        <f t="shared" si="15"/>
        <v>0</v>
      </c>
      <c r="BF34" s="930">
        <f t="shared" si="15"/>
        <v>0</v>
      </c>
      <c r="BG34" s="930">
        <f t="shared" si="15"/>
        <v>0</v>
      </c>
      <c r="BH34" s="930">
        <f t="shared" si="15"/>
        <v>0</v>
      </c>
      <c r="BI34" s="930">
        <f t="shared" si="16"/>
        <v>0</v>
      </c>
      <c r="BJ34" s="930">
        <f t="shared" si="16"/>
        <v>0</v>
      </c>
      <c r="BK34" s="930">
        <f t="shared" si="16"/>
        <v>0</v>
      </c>
      <c r="BL34" s="930">
        <f t="shared" si="16"/>
        <v>0</v>
      </c>
      <c r="BM34" s="930">
        <f t="shared" si="16"/>
        <v>0</v>
      </c>
      <c r="BN34" s="930">
        <f t="shared" si="16"/>
        <v>0</v>
      </c>
      <c r="BO34" s="930">
        <f t="shared" si="16"/>
        <v>0</v>
      </c>
      <c r="BP34" s="930">
        <f t="shared" si="16"/>
        <v>0</v>
      </c>
      <c r="BQ34" s="930">
        <f t="shared" si="16"/>
        <v>0</v>
      </c>
      <c r="BR34" s="930">
        <f t="shared" si="16"/>
        <v>0</v>
      </c>
      <c r="BS34" s="930">
        <f t="shared" si="16"/>
        <v>0</v>
      </c>
      <c r="BT34" s="930">
        <f t="shared" si="16"/>
        <v>0</v>
      </c>
      <c r="BU34" s="930">
        <f t="shared" si="16"/>
        <v>0</v>
      </c>
      <c r="BV34" s="930">
        <f t="shared" si="10"/>
        <v>0</v>
      </c>
      <c r="BW34" s="930">
        <f t="shared" si="10"/>
        <v>0</v>
      </c>
      <c r="BX34" s="930">
        <f t="shared" si="10"/>
        <v>0</v>
      </c>
      <c r="BY34" s="930">
        <f t="shared" si="10"/>
        <v>0</v>
      </c>
      <c r="BZ34" s="930">
        <f t="shared" si="10"/>
        <v>0</v>
      </c>
      <c r="CA34" s="930">
        <f t="shared" si="10"/>
        <v>0</v>
      </c>
      <c r="CB34" s="930">
        <f t="shared" si="10"/>
        <v>0</v>
      </c>
      <c r="CC34" s="930">
        <f t="shared" si="10"/>
        <v>0</v>
      </c>
      <c r="CD34" s="930">
        <f t="shared" si="10"/>
        <v>0</v>
      </c>
      <c r="CE34" s="930">
        <f t="shared" si="10"/>
        <v>0</v>
      </c>
      <c r="CF34" s="930">
        <f t="shared" si="10"/>
        <v>0</v>
      </c>
      <c r="CG34" s="930"/>
      <c r="CH34" s="930"/>
      <c r="CI34" s="930"/>
      <c r="CJ34" s="930"/>
      <c r="CK34" s="930"/>
    </row>
    <row r="35" spans="2:89">
      <c r="B35" s="320">
        <v>7</v>
      </c>
      <c r="C35" s="797" t="str">
        <f>CapInvest!B30</f>
        <v>Loan Source Name</v>
      </c>
      <c r="D35" s="321">
        <f>CapInvest!C30</f>
        <v>0</v>
      </c>
      <c r="E35" s="322">
        <f>CapInvest!G30</f>
        <v>0</v>
      </c>
      <c r="F35" s="103">
        <f>CapInvest!F30</f>
        <v>12</v>
      </c>
      <c r="G35" s="103" t="str">
        <f>CapInvest!D30</f>
        <v>Jan</v>
      </c>
      <c r="H35" s="66">
        <f>CapInvest!E30</f>
        <v>2013</v>
      </c>
      <c r="I35" s="66">
        <f t="shared" si="8"/>
        <v>1</v>
      </c>
      <c r="J35" s="621">
        <f t="shared" si="11"/>
        <v>12</v>
      </c>
      <c r="K35" s="930">
        <f t="shared" si="12"/>
        <v>0</v>
      </c>
      <c r="L35" s="930"/>
      <c r="M35" s="930">
        <f t="shared" si="13"/>
        <v>0</v>
      </c>
      <c r="N35" s="930">
        <f t="shared" si="13"/>
        <v>0</v>
      </c>
      <c r="O35" s="930">
        <f t="shared" si="13"/>
        <v>0</v>
      </c>
      <c r="P35" s="930">
        <f t="shared" si="13"/>
        <v>0</v>
      </c>
      <c r="Q35" s="930">
        <f t="shared" si="13"/>
        <v>0</v>
      </c>
      <c r="R35" s="930">
        <f t="shared" si="13"/>
        <v>0</v>
      </c>
      <c r="S35" s="930">
        <f t="shared" si="13"/>
        <v>0</v>
      </c>
      <c r="T35" s="930">
        <f t="shared" si="13"/>
        <v>0</v>
      </c>
      <c r="U35" s="930">
        <f t="shared" si="13"/>
        <v>0</v>
      </c>
      <c r="V35" s="930">
        <f t="shared" si="13"/>
        <v>0</v>
      </c>
      <c r="W35" s="930">
        <f t="shared" si="13"/>
        <v>0</v>
      </c>
      <c r="X35" s="930">
        <f t="shared" si="13"/>
        <v>0</v>
      </c>
      <c r="Y35" s="930">
        <f t="shared" si="13"/>
        <v>0</v>
      </c>
      <c r="Z35" s="930">
        <f t="shared" si="13"/>
        <v>0</v>
      </c>
      <c r="AA35" s="930">
        <f t="shared" si="13"/>
        <v>0</v>
      </c>
      <c r="AB35" s="930">
        <f t="shared" si="13"/>
        <v>0</v>
      </c>
      <c r="AC35" s="930">
        <f t="shared" si="14"/>
        <v>0</v>
      </c>
      <c r="AD35" s="930">
        <f t="shared" si="14"/>
        <v>0</v>
      </c>
      <c r="AE35" s="930">
        <f t="shared" si="14"/>
        <v>0</v>
      </c>
      <c r="AF35" s="930">
        <f t="shared" si="14"/>
        <v>0</v>
      </c>
      <c r="AG35" s="930">
        <f t="shared" si="14"/>
        <v>0</v>
      </c>
      <c r="AH35" s="930">
        <f t="shared" si="14"/>
        <v>0</v>
      </c>
      <c r="AI35" s="930">
        <f t="shared" si="14"/>
        <v>0</v>
      </c>
      <c r="AJ35" s="930">
        <f t="shared" si="14"/>
        <v>0</v>
      </c>
      <c r="AK35" s="930">
        <f t="shared" si="14"/>
        <v>0</v>
      </c>
      <c r="AL35" s="930">
        <f t="shared" si="14"/>
        <v>0</v>
      </c>
      <c r="AM35" s="930">
        <f t="shared" si="14"/>
        <v>0</v>
      </c>
      <c r="AN35" s="930">
        <f t="shared" si="14"/>
        <v>0</v>
      </c>
      <c r="AO35" s="930">
        <f t="shared" si="14"/>
        <v>0</v>
      </c>
      <c r="AP35" s="930">
        <f t="shared" si="14"/>
        <v>0</v>
      </c>
      <c r="AQ35" s="930">
        <f t="shared" si="14"/>
        <v>0</v>
      </c>
      <c r="AR35" s="930">
        <f t="shared" si="14"/>
        <v>0</v>
      </c>
      <c r="AS35" s="930">
        <f t="shared" si="15"/>
        <v>0</v>
      </c>
      <c r="AT35" s="930">
        <f t="shared" si="15"/>
        <v>0</v>
      </c>
      <c r="AU35" s="930">
        <f t="shared" si="15"/>
        <v>0</v>
      </c>
      <c r="AV35" s="930">
        <f t="shared" si="15"/>
        <v>0</v>
      </c>
      <c r="AW35" s="930">
        <f t="shared" si="15"/>
        <v>0</v>
      </c>
      <c r="AX35" s="930">
        <f t="shared" si="15"/>
        <v>0</v>
      </c>
      <c r="AY35" s="930">
        <f t="shared" si="15"/>
        <v>0</v>
      </c>
      <c r="AZ35" s="930">
        <f t="shared" si="15"/>
        <v>0</v>
      </c>
      <c r="BA35" s="930">
        <f t="shared" si="15"/>
        <v>0</v>
      </c>
      <c r="BB35" s="930">
        <f t="shared" si="15"/>
        <v>0</v>
      </c>
      <c r="BC35" s="930">
        <f t="shared" si="15"/>
        <v>0</v>
      </c>
      <c r="BD35" s="930">
        <f t="shared" si="15"/>
        <v>0</v>
      </c>
      <c r="BE35" s="930">
        <f t="shared" si="15"/>
        <v>0</v>
      </c>
      <c r="BF35" s="930">
        <f t="shared" si="15"/>
        <v>0</v>
      </c>
      <c r="BG35" s="930">
        <f t="shared" si="15"/>
        <v>0</v>
      </c>
      <c r="BH35" s="930">
        <f t="shared" si="15"/>
        <v>0</v>
      </c>
      <c r="BI35" s="930">
        <f t="shared" si="16"/>
        <v>0</v>
      </c>
      <c r="BJ35" s="930">
        <f t="shared" si="16"/>
        <v>0</v>
      </c>
      <c r="BK35" s="930">
        <f t="shared" si="16"/>
        <v>0</v>
      </c>
      <c r="BL35" s="930">
        <f t="shared" si="16"/>
        <v>0</v>
      </c>
      <c r="BM35" s="930">
        <f t="shared" si="16"/>
        <v>0</v>
      </c>
      <c r="BN35" s="930">
        <f t="shared" si="16"/>
        <v>0</v>
      </c>
      <c r="BO35" s="930">
        <f t="shared" si="16"/>
        <v>0</v>
      </c>
      <c r="BP35" s="930">
        <f t="shared" si="16"/>
        <v>0</v>
      </c>
      <c r="BQ35" s="930">
        <f t="shared" si="16"/>
        <v>0</v>
      </c>
      <c r="BR35" s="930">
        <f t="shared" si="16"/>
        <v>0</v>
      </c>
      <c r="BS35" s="930">
        <f t="shared" si="16"/>
        <v>0</v>
      </c>
      <c r="BT35" s="930">
        <f t="shared" si="16"/>
        <v>0</v>
      </c>
      <c r="BU35" s="930">
        <f t="shared" si="16"/>
        <v>0</v>
      </c>
      <c r="BV35" s="930">
        <f t="shared" si="10"/>
        <v>0</v>
      </c>
      <c r="BW35" s="930">
        <f t="shared" si="10"/>
        <v>0</v>
      </c>
      <c r="BX35" s="930">
        <f t="shared" si="10"/>
        <v>0</v>
      </c>
      <c r="BY35" s="930">
        <f t="shared" si="10"/>
        <v>0</v>
      </c>
      <c r="BZ35" s="930">
        <f t="shared" si="10"/>
        <v>0</v>
      </c>
      <c r="CA35" s="930">
        <f t="shared" si="10"/>
        <v>0</v>
      </c>
      <c r="CB35" s="930">
        <f t="shared" si="10"/>
        <v>0</v>
      </c>
      <c r="CC35" s="930">
        <f t="shared" si="10"/>
        <v>0</v>
      </c>
      <c r="CD35" s="930">
        <f t="shared" si="10"/>
        <v>0</v>
      </c>
      <c r="CE35" s="930">
        <f t="shared" si="10"/>
        <v>0</v>
      </c>
      <c r="CF35" s="930">
        <f t="shared" si="10"/>
        <v>0</v>
      </c>
      <c r="CG35" s="930"/>
      <c r="CH35" s="930"/>
      <c r="CI35" s="930"/>
      <c r="CJ35" s="930"/>
      <c r="CK35" s="930"/>
    </row>
    <row r="36" spans="2:89">
      <c r="B36" s="320">
        <v>8</v>
      </c>
      <c r="C36" s="797" t="str">
        <f>CapInvest!B31</f>
        <v>Loan Source Name</v>
      </c>
      <c r="D36" s="321">
        <f>CapInvest!C31</f>
        <v>0</v>
      </c>
      <c r="E36" s="322">
        <f>CapInvest!G31</f>
        <v>0</v>
      </c>
      <c r="F36" s="103">
        <f>CapInvest!F31</f>
        <v>12</v>
      </c>
      <c r="G36" s="103" t="str">
        <f>CapInvest!D31</f>
        <v>Jan</v>
      </c>
      <c r="H36" s="66">
        <f>CapInvest!E31</f>
        <v>2013</v>
      </c>
      <c r="I36" s="66">
        <f t="shared" si="8"/>
        <v>1</v>
      </c>
      <c r="J36" s="621">
        <f t="shared" si="11"/>
        <v>12</v>
      </c>
      <c r="K36" s="930">
        <f t="shared" si="12"/>
        <v>0</v>
      </c>
      <c r="L36" s="930"/>
      <c r="M36" s="930">
        <f t="shared" si="13"/>
        <v>0</v>
      </c>
      <c r="N36" s="930">
        <f t="shared" si="13"/>
        <v>0</v>
      </c>
      <c r="O36" s="930">
        <f t="shared" si="13"/>
        <v>0</v>
      </c>
      <c r="P36" s="930">
        <f t="shared" si="13"/>
        <v>0</v>
      </c>
      <c r="Q36" s="930">
        <f t="shared" si="13"/>
        <v>0</v>
      </c>
      <c r="R36" s="930">
        <f t="shared" si="13"/>
        <v>0</v>
      </c>
      <c r="S36" s="930">
        <f t="shared" si="13"/>
        <v>0</v>
      </c>
      <c r="T36" s="930">
        <f t="shared" si="13"/>
        <v>0</v>
      </c>
      <c r="U36" s="930">
        <f t="shared" si="13"/>
        <v>0</v>
      </c>
      <c r="V36" s="930">
        <f t="shared" si="13"/>
        <v>0</v>
      </c>
      <c r="W36" s="930">
        <f t="shared" si="13"/>
        <v>0</v>
      </c>
      <c r="X36" s="930">
        <f t="shared" si="13"/>
        <v>0</v>
      </c>
      <c r="Y36" s="930">
        <f t="shared" si="13"/>
        <v>0</v>
      </c>
      <c r="Z36" s="930">
        <f t="shared" si="13"/>
        <v>0</v>
      </c>
      <c r="AA36" s="930">
        <f t="shared" si="13"/>
        <v>0</v>
      </c>
      <c r="AB36" s="930">
        <f t="shared" si="13"/>
        <v>0</v>
      </c>
      <c r="AC36" s="930">
        <f t="shared" si="14"/>
        <v>0</v>
      </c>
      <c r="AD36" s="930">
        <f t="shared" si="14"/>
        <v>0</v>
      </c>
      <c r="AE36" s="930">
        <f t="shared" si="14"/>
        <v>0</v>
      </c>
      <c r="AF36" s="930">
        <f t="shared" si="14"/>
        <v>0</v>
      </c>
      <c r="AG36" s="930">
        <f t="shared" si="14"/>
        <v>0</v>
      </c>
      <c r="AH36" s="930">
        <f t="shared" si="14"/>
        <v>0</v>
      </c>
      <c r="AI36" s="930">
        <f t="shared" si="14"/>
        <v>0</v>
      </c>
      <c r="AJ36" s="930">
        <f t="shared" si="14"/>
        <v>0</v>
      </c>
      <c r="AK36" s="930">
        <f t="shared" si="14"/>
        <v>0</v>
      </c>
      <c r="AL36" s="930">
        <f t="shared" si="14"/>
        <v>0</v>
      </c>
      <c r="AM36" s="930">
        <f t="shared" si="14"/>
        <v>0</v>
      </c>
      <c r="AN36" s="930">
        <f t="shared" si="14"/>
        <v>0</v>
      </c>
      <c r="AO36" s="930">
        <f t="shared" si="14"/>
        <v>0</v>
      </c>
      <c r="AP36" s="930">
        <f t="shared" si="14"/>
        <v>0</v>
      </c>
      <c r="AQ36" s="930">
        <f t="shared" si="14"/>
        <v>0</v>
      </c>
      <c r="AR36" s="930">
        <f t="shared" si="14"/>
        <v>0</v>
      </c>
      <c r="AS36" s="930">
        <f t="shared" si="15"/>
        <v>0</v>
      </c>
      <c r="AT36" s="930">
        <f t="shared" si="15"/>
        <v>0</v>
      </c>
      <c r="AU36" s="930">
        <f t="shared" si="15"/>
        <v>0</v>
      </c>
      <c r="AV36" s="930">
        <f t="shared" si="15"/>
        <v>0</v>
      </c>
      <c r="AW36" s="930">
        <f t="shared" si="15"/>
        <v>0</v>
      </c>
      <c r="AX36" s="930">
        <f t="shared" si="15"/>
        <v>0</v>
      </c>
      <c r="AY36" s="930">
        <f t="shared" si="15"/>
        <v>0</v>
      </c>
      <c r="AZ36" s="930">
        <f t="shared" si="15"/>
        <v>0</v>
      </c>
      <c r="BA36" s="930">
        <f t="shared" si="15"/>
        <v>0</v>
      </c>
      <c r="BB36" s="930">
        <f t="shared" si="15"/>
        <v>0</v>
      </c>
      <c r="BC36" s="930">
        <f t="shared" si="15"/>
        <v>0</v>
      </c>
      <c r="BD36" s="930">
        <f t="shared" si="15"/>
        <v>0</v>
      </c>
      <c r="BE36" s="930">
        <f t="shared" si="15"/>
        <v>0</v>
      </c>
      <c r="BF36" s="930">
        <f t="shared" si="15"/>
        <v>0</v>
      </c>
      <c r="BG36" s="930">
        <f t="shared" si="15"/>
        <v>0</v>
      </c>
      <c r="BH36" s="930">
        <f t="shared" si="15"/>
        <v>0</v>
      </c>
      <c r="BI36" s="930">
        <f t="shared" si="16"/>
        <v>0</v>
      </c>
      <c r="BJ36" s="930">
        <f t="shared" si="16"/>
        <v>0</v>
      </c>
      <c r="BK36" s="930">
        <f t="shared" si="16"/>
        <v>0</v>
      </c>
      <c r="BL36" s="930">
        <f t="shared" si="16"/>
        <v>0</v>
      </c>
      <c r="BM36" s="930">
        <f t="shared" si="16"/>
        <v>0</v>
      </c>
      <c r="BN36" s="930">
        <f t="shared" si="16"/>
        <v>0</v>
      </c>
      <c r="BO36" s="930">
        <f t="shared" si="16"/>
        <v>0</v>
      </c>
      <c r="BP36" s="930">
        <f t="shared" si="16"/>
        <v>0</v>
      </c>
      <c r="BQ36" s="930">
        <f t="shared" si="16"/>
        <v>0</v>
      </c>
      <c r="BR36" s="930">
        <f t="shared" si="16"/>
        <v>0</v>
      </c>
      <c r="BS36" s="930">
        <f t="shared" si="16"/>
        <v>0</v>
      </c>
      <c r="BT36" s="930">
        <f t="shared" si="16"/>
        <v>0</v>
      </c>
      <c r="BU36" s="930">
        <f t="shared" si="16"/>
        <v>0</v>
      </c>
      <c r="BV36" s="930">
        <f t="shared" si="10"/>
        <v>0</v>
      </c>
      <c r="BW36" s="930">
        <f t="shared" si="10"/>
        <v>0</v>
      </c>
      <c r="BX36" s="930">
        <f t="shared" si="10"/>
        <v>0</v>
      </c>
      <c r="BY36" s="930">
        <f t="shared" si="10"/>
        <v>0</v>
      </c>
      <c r="BZ36" s="930">
        <f t="shared" si="10"/>
        <v>0</v>
      </c>
      <c r="CA36" s="930">
        <f t="shared" si="10"/>
        <v>0</v>
      </c>
      <c r="CB36" s="930">
        <f t="shared" si="10"/>
        <v>0</v>
      </c>
      <c r="CC36" s="930">
        <f t="shared" si="10"/>
        <v>0</v>
      </c>
      <c r="CD36" s="930">
        <f t="shared" si="10"/>
        <v>0</v>
      </c>
      <c r="CE36" s="930">
        <f t="shared" si="10"/>
        <v>0</v>
      </c>
      <c r="CF36" s="930">
        <f t="shared" si="10"/>
        <v>0</v>
      </c>
      <c r="CG36" s="930"/>
      <c r="CH36" s="930"/>
      <c r="CI36" s="930"/>
      <c r="CJ36" s="930"/>
      <c r="CK36" s="930"/>
    </row>
    <row r="37" spans="2:89">
      <c r="B37" s="320">
        <v>9</v>
      </c>
      <c r="C37" s="797" t="str">
        <f>CapInvest!B32</f>
        <v>Loan Source Name</v>
      </c>
      <c r="D37" s="321">
        <f>CapInvest!C32</f>
        <v>0</v>
      </c>
      <c r="E37" s="322">
        <f>CapInvest!G32</f>
        <v>0</v>
      </c>
      <c r="F37" s="103">
        <f>CapInvest!F32</f>
        <v>12</v>
      </c>
      <c r="G37" s="103" t="str">
        <f>CapInvest!D32</f>
        <v>Jan</v>
      </c>
      <c r="H37" s="66">
        <f>CapInvest!E32</f>
        <v>2013</v>
      </c>
      <c r="I37" s="66">
        <f t="shared" si="8"/>
        <v>1</v>
      </c>
      <c r="J37" s="621">
        <f t="shared" si="11"/>
        <v>12</v>
      </c>
      <c r="K37" s="930">
        <f t="shared" si="12"/>
        <v>0</v>
      </c>
      <c r="L37" s="930"/>
      <c r="M37" s="930">
        <f t="shared" si="13"/>
        <v>0</v>
      </c>
      <c r="N37" s="930">
        <f t="shared" si="13"/>
        <v>0</v>
      </c>
      <c r="O37" s="930">
        <f t="shared" si="13"/>
        <v>0</v>
      </c>
      <c r="P37" s="930">
        <f t="shared" si="13"/>
        <v>0</v>
      </c>
      <c r="Q37" s="930">
        <f t="shared" si="13"/>
        <v>0</v>
      </c>
      <c r="R37" s="930">
        <f t="shared" si="13"/>
        <v>0</v>
      </c>
      <c r="S37" s="930">
        <f t="shared" si="13"/>
        <v>0</v>
      </c>
      <c r="T37" s="930">
        <f t="shared" si="13"/>
        <v>0</v>
      </c>
      <c r="U37" s="930">
        <f t="shared" si="13"/>
        <v>0</v>
      </c>
      <c r="V37" s="930">
        <f t="shared" si="13"/>
        <v>0</v>
      </c>
      <c r="W37" s="930">
        <f t="shared" si="13"/>
        <v>0</v>
      </c>
      <c r="X37" s="930">
        <f t="shared" si="13"/>
        <v>0</v>
      </c>
      <c r="Y37" s="930">
        <f t="shared" si="13"/>
        <v>0</v>
      </c>
      <c r="Z37" s="930">
        <f t="shared" si="13"/>
        <v>0</v>
      </c>
      <c r="AA37" s="930">
        <f t="shared" si="13"/>
        <v>0</v>
      </c>
      <c r="AB37" s="930">
        <f t="shared" si="13"/>
        <v>0</v>
      </c>
      <c r="AC37" s="930">
        <f t="shared" si="14"/>
        <v>0</v>
      </c>
      <c r="AD37" s="930">
        <f t="shared" si="14"/>
        <v>0</v>
      </c>
      <c r="AE37" s="930">
        <f t="shared" si="14"/>
        <v>0</v>
      </c>
      <c r="AF37" s="930">
        <f t="shared" si="14"/>
        <v>0</v>
      </c>
      <c r="AG37" s="930">
        <f t="shared" si="14"/>
        <v>0</v>
      </c>
      <c r="AH37" s="930">
        <f t="shared" si="14"/>
        <v>0</v>
      </c>
      <c r="AI37" s="930">
        <f t="shared" si="14"/>
        <v>0</v>
      </c>
      <c r="AJ37" s="930">
        <f t="shared" si="14"/>
        <v>0</v>
      </c>
      <c r="AK37" s="930">
        <f t="shared" si="14"/>
        <v>0</v>
      </c>
      <c r="AL37" s="930">
        <f t="shared" si="14"/>
        <v>0</v>
      </c>
      <c r="AM37" s="930">
        <f t="shared" si="14"/>
        <v>0</v>
      </c>
      <c r="AN37" s="930">
        <f t="shared" si="14"/>
        <v>0</v>
      </c>
      <c r="AO37" s="930">
        <f t="shared" si="14"/>
        <v>0</v>
      </c>
      <c r="AP37" s="930">
        <f t="shared" si="14"/>
        <v>0</v>
      </c>
      <c r="AQ37" s="930">
        <f t="shared" si="14"/>
        <v>0</v>
      </c>
      <c r="AR37" s="930">
        <f t="shared" si="14"/>
        <v>0</v>
      </c>
      <c r="AS37" s="930">
        <f t="shared" si="15"/>
        <v>0</v>
      </c>
      <c r="AT37" s="930">
        <f t="shared" si="15"/>
        <v>0</v>
      </c>
      <c r="AU37" s="930">
        <f t="shared" si="15"/>
        <v>0</v>
      </c>
      <c r="AV37" s="930">
        <f t="shared" si="15"/>
        <v>0</v>
      </c>
      <c r="AW37" s="930">
        <f t="shared" si="15"/>
        <v>0</v>
      </c>
      <c r="AX37" s="930">
        <f t="shared" si="15"/>
        <v>0</v>
      </c>
      <c r="AY37" s="930">
        <f t="shared" si="15"/>
        <v>0</v>
      </c>
      <c r="AZ37" s="930">
        <f t="shared" si="15"/>
        <v>0</v>
      </c>
      <c r="BA37" s="930">
        <f t="shared" si="15"/>
        <v>0</v>
      </c>
      <c r="BB37" s="930">
        <f t="shared" si="15"/>
        <v>0</v>
      </c>
      <c r="BC37" s="930">
        <f t="shared" si="15"/>
        <v>0</v>
      </c>
      <c r="BD37" s="930">
        <f t="shared" si="15"/>
        <v>0</v>
      </c>
      <c r="BE37" s="930">
        <f t="shared" si="15"/>
        <v>0</v>
      </c>
      <c r="BF37" s="930">
        <f t="shared" si="15"/>
        <v>0</v>
      </c>
      <c r="BG37" s="930">
        <f t="shared" si="15"/>
        <v>0</v>
      </c>
      <c r="BH37" s="930">
        <f t="shared" si="15"/>
        <v>0</v>
      </c>
      <c r="BI37" s="930">
        <f t="shared" si="16"/>
        <v>0</v>
      </c>
      <c r="BJ37" s="930">
        <f t="shared" si="16"/>
        <v>0</v>
      </c>
      <c r="BK37" s="930">
        <f t="shared" si="16"/>
        <v>0</v>
      </c>
      <c r="BL37" s="930">
        <f t="shared" si="16"/>
        <v>0</v>
      </c>
      <c r="BM37" s="930">
        <f t="shared" si="16"/>
        <v>0</v>
      </c>
      <c r="BN37" s="930">
        <f t="shared" si="16"/>
        <v>0</v>
      </c>
      <c r="BO37" s="930">
        <f t="shared" si="16"/>
        <v>0</v>
      </c>
      <c r="BP37" s="930">
        <f t="shared" si="16"/>
        <v>0</v>
      </c>
      <c r="BQ37" s="930">
        <f t="shared" si="16"/>
        <v>0</v>
      </c>
      <c r="BR37" s="930">
        <f t="shared" si="16"/>
        <v>0</v>
      </c>
      <c r="BS37" s="930">
        <f t="shared" si="16"/>
        <v>0</v>
      </c>
      <c r="BT37" s="930">
        <f t="shared" si="16"/>
        <v>0</v>
      </c>
      <c r="BU37" s="930">
        <f t="shared" si="16"/>
        <v>0</v>
      </c>
      <c r="BV37" s="930">
        <f t="shared" si="10"/>
        <v>0</v>
      </c>
      <c r="BW37" s="930">
        <f t="shared" si="10"/>
        <v>0</v>
      </c>
      <c r="BX37" s="930">
        <f t="shared" si="10"/>
        <v>0</v>
      </c>
      <c r="BY37" s="930">
        <f t="shared" si="10"/>
        <v>0</v>
      </c>
      <c r="BZ37" s="930">
        <f t="shared" si="10"/>
        <v>0</v>
      </c>
      <c r="CA37" s="930">
        <f t="shared" si="10"/>
        <v>0</v>
      </c>
      <c r="CB37" s="930">
        <f t="shared" si="10"/>
        <v>0</v>
      </c>
      <c r="CC37" s="930">
        <f t="shared" si="10"/>
        <v>0</v>
      </c>
      <c r="CD37" s="930">
        <f t="shared" si="10"/>
        <v>0</v>
      </c>
      <c r="CE37" s="930">
        <f t="shared" si="10"/>
        <v>0</v>
      </c>
      <c r="CF37" s="930">
        <f t="shared" si="10"/>
        <v>0</v>
      </c>
      <c r="CG37" s="930"/>
      <c r="CH37" s="930"/>
      <c r="CI37" s="930"/>
      <c r="CJ37" s="930"/>
      <c r="CK37" s="930"/>
    </row>
    <row r="38" spans="2:89">
      <c r="B38" s="320">
        <v>10</v>
      </c>
      <c r="C38" s="797" t="str">
        <f>CapInvest!B33</f>
        <v>Loan Source Name</v>
      </c>
      <c r="D38" s="321">
        <f>CapInvest!C33</f>
        <v>0</v>
      </c>
      <c r="E38" s="322">
        <f>CapInvest!G33</f>
        <v>0</v>
      </c>
      <c r="F38" s="103">
        <f>CapInvest!F33</f>
        <v>12</v>
      </c>
      <c r="G38" s="103" t="str">
        <f>CapInvest!D33</f>
        <v>Jan</v>
      </c>
      <c r="H38" s="66">
        <f>CapInvest!E33</f>
        <v>2013</v>
      </c>
      <c r="I38" s="66">
        <f t="shared" si="8"/>
        <v>1</v>
      </c>
      <c r="J38" s="621">
        <f t="shared" si="11"/>
        <v>12</v>
      </c>
      <c r="K38" s="930">
        <f t="shared" si="12"/>
        <v>0</v>
      </c>
      <c r="L38" s="930"/>
      <c r="M38" s="930">
        <f t="shared" si="13"/>
        <v>0</v>
      </c>
      <c r="N38" s="930">
        <f t="shared" si="13"/>
        <v>0</v>
      </c>
      <c r="O38" s="930">
        <f t="shared" si="13"/>
        <v>0</v>
      </c>
      <c r="P38" s="930">
        <f t="shared" si="13"/>
        <v>0</v>
      </c>
      <c r="Q38" s="930">
        <f t="shared" si="13"/>
        <v>0</v>
      </c>
      <c r="R38" s="930">
        <f t="shared" si="13"/>
        <v>0</v>
      </c>
      <c r="S38" s="930">
        <f t="shared" si="13"/>
        <v>0</v>
      </c>
      <c r="T38" s="930">
        <f t="shared" si="13"/>
        <v>0</v>
      </c>
      <c r="U38" s="930">
        <f t="shared" si="13"/>
        <v>0</v>
      </c>
      <c r="V38" s="930">
        <f t="shared" si="13"/>
        <v>0</v>
      </c>
      <c r="W38" s="930">
        <f t="shared" si="13"/>
        <v>0</v>
      </c>
      <c r="X38" s="930">
        <f t="shared" si="13"/>
        <v>0</v>
      </c>
      <c r="Y38" s="930">
        <f t="shared" si="13"/>
        <v>0</v>
      </c>
      <c r="Z38" s="930">
        <f t="shared" si="13"/>
        <v>0</v>
      </c>
      <c r="AA38" s="930">
        <f t="shared" si="13"/>
        <v>0</v>
      </c>
      <c r="AB38" s="930">
        <f t="shared" si="13"/>
        <v>0</v>
      </c>
      <c r="AC38" s="930">
        <f t="shared" si="14"/>
        <v>0</v>
      </c>
      <c r="AD38" s="930">
        <f t="shared" si="14"/>
        <v>0</v>
      </c>
      <c r="AE38" s="930">
        <f t="shared" si="14"/>
        <v>0</v>
      </c>
      <c r="AF38" s="930">
        <f t="shared" si="14"/>
        <v>0</v>
      </c>
      <c r="AG38" s="930">
        <f t="shared" si="14"/>
        <v>0</v>
      </c>
      <c r="AH38" s="930">
        <f t="shared" si="14"/>
        <v>0</v>
      </c>
      <c r="AI38" s="930">
        <f t="shared" si="14"/>
        <v>0</v>
      </c>
      <c r="AJ38" s="930">
        <f t="shared" si="14"/>
        <v>0</v>
      </c>
      <c r="AK38" s="930">
        <f t="shared" si="14"/>
        <v>0</v>
      </c>
      <c r="AL38" s="930">
        <f t="shared" si="14"/>
        <v>0</v>
      </c>
      <c r="AM38" s="930">
        <f t="shared" si="14"/>
        <v>0</v>
      </c>
      <c r="AN38" s="930">
        <f t="shared" si="14"/>
        <v>0</v>
      </c>
      <c r="AO38" s="930">
        <f t="shared" si="14"/>
        <v>0</v>
      </c>
      <c r="AP38" s="930">
        <f t="shared" si="14"/>
        <v>0</v>
      </c>
      <c r="AQ38" s="930">
        <f t="shared" si="14"/>
        <v>0</v>
      </c>
      <c r="AR38" s="930">
        <f t="shared" si="14"/>
        <v>0</v>
      </c>
      <c r="AS38" s="930">
        <f t="shared" si="15"/>
        <v>0</v>
      </c>
      <c r="AT38" s="930">
        <f t="shared" si="15"/>
        <v>0</v>
      </c>
      <c r="AU38" s="930">
        <f t="shared" si="15"/>
        <v>0</v>
      </c>
      <c r="AV38" s="930">
        <f t="shared" si="15"/>
        <v>0</v>
      </c>
      <c r="AW38" s="930">
        <f t="shared" si="15"/>
        <v>0</v>
      </c>
      <c r="AX38" s="930">
        <f t="shared" si="15"/>
        <v>0</v>
      </c>
      <c r="AY38" s="930">
        <f t="shared" si="15"/>
        <v>0</v>
      </c>
      <c r="AZ38" s="930">
        <f t="shared" si="15"/>
        <v>0</v>
      </c>
      <c r="BA38" s="930">
        <f t="shared" si="15"/>
        <v>0</v>
      </c>
      <c r="BB38" s="930">
        <f t="shared" si="15"/>
        <v>0</v>
      </c>
      <c r="BC38" s="930">
        <f t="shared" si="15"/>
        <v>0</v>
      </c>
      <c r="BD38" s="930">
        <f t="shared" si="15"/>
        <v>0</v>
      </c>
      <c r="BE38" s="930">
        <f t="shared" si="15"/>
        <v>0</v>
      </c>
      <c r="BF38" s="930">
        <f t="shared" si="15"/>
        <v>0</v>
      </c>
      <c r="BG38" s="930">
        <f t="shared" si="15"/>
        <v>0</v>
      </c>
      <c r="BH38" s="930">
        <f t="shared" si="15"/>
        <v>0</v>
      </c>
      <c r="BI38" s="930">
        <f t="shared" si="16"/>
        <v>0</v>
      </c>
      <c r="BJ38" s="930">
        <f t="shared" si="16"/>
        <v>0</v>
      </c>
      <c r="BK38" s="930">
        <f t="shared" si="16"/>
        <v>0</v>
      </c>
      <c r="BL38" s="930">
        <f t="shared" si="16"/>
        <v>0</v>
      </c>
      <c r="BM38" s="930">
        <f t="shared" si="16"/>
        <v>0</v>
      </c>
      <c r="BN38" s="930">
        <f t="shared" si="16"/>
        <v>0</v>
      </c>
      <c r="BO38" s="930">
        <f t="shared" si="16"/>
        <v>0</v>
      </c>
      <c r="BP38" s="930">
        <f t="shared" si="16"/>
        <v>0</v>
      </c>
      <c r="BQ38" s="930">
        <f t="shared" si="16"/>
        <v>0</v>
      </c>
      <c r="BR38" s="930">
        <f t="shared" si="16"/>
        <v>0</v>
      </c>
      <c r="BS38" s="930">
        <f t="shared" si="16"/>
        <v>0</v>
      </c>
      <c r="BT38" s="930">
        <f t="shared" si="16"/>
        <v>0</v>
      </c>
      <c r="BU38" s="930">
        <f t="shared" si="16"/>
        <v>0</v>
      </c>
      <c r="BV38" s="930">
        <f t="shared" si="10"/>
        <v>0</v>
      </c>
      <c r="BW38" s="930">
        <f t="shared" si="10"/>
        <v>0</v>
      </c>
      <c r="BX38" s="930">
        <f t="shared" si="10"/>
        <v>0</v>
      </c>
      <c r="BY38" s="930">
        <f t="shared" si="10"/>
        <v>0</v>
      </c>
      <c r="BZ38" s="930">
        <f t="shared" si="10"/>
        <v>0</v>
      </c>
      <c r="CA38" s="930">
        <f t="shared" si="10"/>
        <v>0</v>
      </c>
      <c r="CB38" s="930">
        <f t="shared" si="10"/>
        <v>0</v>
      </c>
      <c r="CC38" s="930">
        <f t="shared" si="10"/>
        <v>0</v>
      </c>
      <c r="CD38" s="930">
        <f t="shared" si="10"/>
        <v>0</v>
      </c>
      <c r="CE38" s="930">
        <f t="shared" si="10"/>
        <v>0</v>
      </c>
      <c r="CF38" s="930">
        <f t="shared" si="10"/>
        <v>0</v>
      </c>
      <c r="CG38" s="930"/>
      <c r="CH38" s="930"/>
      <c r="CI38" s="930"/>
      <c r="CJ38" s="930"/>
      <c r="CK38" s="930"/>
    </row>
    <row r="39" spans="2:89">
      <c r="B39" s="320">
        <v>11</v>
      </c>
      <c r="C39" s="797" t="str">
        <f>CapInvest!B34</f>
        <v>Loan Source Name</v>
      </c>
      <c r="D39" s="321">
        <f>CapInvest!C34</f>
        <v>0</v>
      </c>
      <c r="E39" s="322">
        <f>CapInvest!G34</f>
        <v>0</v>
      </c>
      <c r="F39" s="103">
        <f>CapInvest!F34</f>
        <v>12</v>
      </c>
      <c r="G39" s="103" t="str">
        <f>CapInvest!D34</f>
        <v>Jan</v>
      </c>
      <c r="H39" s="66">
        <f>CapInvest!E34</f>
        <v>2013</v>
      </c>
      <c r="I39" s="66">
        <f t="shared" si="8"/>
        <v>1</v>
      </c>
      <c r="J39" s="621">
        <f t="shared" si="11"/>
        <v>12</v>
      </c>
      <c r="K39" s="930">
        <f t="shared" si="12"/>
        <v>0</v>
      </c>
      <c r="L39" s="930"/>
      <c r="M39" s="930">
        <f t="shared" si="13"/>
        <v>0</v>
      </c>
      <c r="N39" s="930">
        <f t="shared" si="13"/>
        <v>0</v>
      </c>
      <c r="O39" s="930">
        <f t="shared" si="13"/>
        <v>0</v>
      </c>
      <c r="P39" s="930">
        <f t="shared" si="13"/>
        <v>0</v>
      </c>
      <c r="Q39" s="930">
        <f t="shared" si="13"/>
        <v>0</v>
      </c>
      <c r="R39" s="930">
        <f t="shared" si="13"/>
        <v>0</v>
      </c>
      <c r="S39" s="930">
        <f t="shared" si="13"/>
        <v>0</v>
      </c>
      <c r="T39" s="930">
        <f t="shared" si="13"/>
        <v>0</v>
      </c>
      <c r="U39" s="930">
        <f t="shared" si="13"/>
        <v>0</v>
      </c>
      <c r="V39" s="930">
        <f t="shared" si="13"/>
        <v>0</v>
      </c>
      <c r="W39" s="930">
        <f t="shared" si="13"/>
        <v>0</v>
      </c>
      <c r="X39" s="930">
        <f t="shared" si="13"/>
        <v>0</v>
      </c>
      <c r="Y39" s="930">
        <f t="shared" si="13"/>
        <v>0</v>
      </c>
      <c r="Z39" s="930">
        <f t="shared" si="13"/>
        <v>0</v>
      </c>
      <c r="AA39" s="930">
        <f t="shared" si="13"/>
        <v>0</v>
      </c>
      <c r="AB39" s="930">
        <f t="shared" si="13"/>
        <v>0</v>
      </c>
      <c r="AC39" s="930">
        <f t="shared" si="14"/>
        <v>0</v>
      </c>
      <c r="AD39" s="930">
        <f t="shared" si="14"/>
        <v>0</v>
      </c>
      <c r="AE39" s="930">
        <f t="shared" si="14"/>
        <v>0</v>
      </c>
      <c r="AF39" s="930">
        <f t="shared" si="14"/>
        <v>0</v>
      </c>
      <c r="AG39" s="930">
        <f t="shared" si="14"/>
        <v>0</v>
      </c>
      <c r="AH39" s="930">
        <f t="shared" si="14"/>
        <v>0</v>
      </c>
      <c r="AI39" s="930">
        <f t="shared" si="14"/>
        <v>0</v>
      </c>
      <c r="AJ39" s="930">
        <f t="shared" si="14"/>
        <v>0</v>
      </c>
      <c r="AK39" s="930">
        <f t="shared" si="14"/>
        <v>0</v>
      </c>
      <c r="AL39" s="930">
        <f t="shared" si="14"/>
        <v>0</v>
      </c>
      <c r="AM39" s="930">
        <f t="shared" si="14"/>
        <v>0</v>
      </c>
      <c r="AN39" s="930">
        <f t="shared" si="14"/>
        <v>0</v>
      </c>
      <c r="AO39" s="930">
        <f t="shared" si="14"/>
        <v>0</v>
      </c>
      <c r="AP39" s="930">
        <f t="shared" si="14"/>
        <v>0</v>
      </c>
      <c r="AQ39" s="930">
        <f t="shared" si="14"/>
        <v>0</v>
      </c>
      <c r="AR39" s="930">
        <f t="shared" si="14"/>
        <v>0</v>
      </c>
      <c r="AS39" s="930">
        <f t="shared" si="15"/>
        <v>0</v>
      </c>
      <c r="AT39" s="930">
        <f t="shared" si="15"/>
        <v>0</v>
      </c>
      <c r="AU39" s="930">
        <f t="shared" si="15"/>
        <v>0</v>
      </c>
      <c r="AV39" s="930">
        <f t="shared" si="15"/>
        <v>0</v>
      </c>
      <c r="AW39" s="930">
        <f t="shared" si="15"/>
        <v>0</v>
      </c>
      <c r="AX39" s="930">
        <f t="shared" si="15"/>
        <v>0</v>
      </c>
      <c r="AY39" s="930">
        <f t="shared" si="15"/>
        <v>0</v>
      </c>
      <c r="AZ39" s="930">
        <f t="shared" si="15"/>
        <v>0</v>
      </c>
      <c r="BA39" s="930">
        <f t="shared" si="15"/>
        <v>0</v>
      </c>
      <c r="BB39" s="930">
        <f t="shared" si="15"/>
        <v>0</v>
      </c>
      <c r="BC39" s="930">
        <f t="shared" si="15"/>
        <v>0</v>
      </c>
      <c r="BD39" s="930">
        <f t="shared" si="15"/>
        <v>0</v>
      </c>
      <c r="BE39" s="930">
        <f t="shared" si="15"/>
        <v>0</v>
      </c>
      <c r="BF39" s="930">
        <f t="shared" si="15"/>
        <v>0</v>
      </c>
      <c r="BG39" s="930">
        <f t="shared" si="15"/>
        <v>0</v>
      </c>
      <c r="BH39" s="930">
        <f t="shared" si="15"/>
        <v>0</v>
      </c>
      <c r="BI39" s="930">
        <f t="shared" si="16"/>
        <v>0</v>
      </c>
      <c r="BJ39" s="930">
        <f t="shared" si="16"/>
        <v>0</v>
      </c>
      <c r="BK39" s="930">
        <f t="shared" si="16"/>
        <v>0</v>
      </c>
      <c r="BL39" s="930">
        <f t="shared" si="16"/>
        <v>0</v>
      </c>
      <c r="BM39" s="930">
        <f t="shared" si="16"/>
        <v>0</v>
      </c>
      <c r="BN39" s="930">
        <f t="shared" si="16"/>
        <v>0</v>
      </c>
      <c r="BO39" s="930">
        <f t="shared" si="16"/>
        <v>0</v>
      </c>
      <c r="BP39" s="930">
        <f t="shared" si="16"/>
        <v>0</v>
      </c>
      <c r="BQ39" s="930">
        <f t="shared" si="16"/>
        <v>0</v>
      </c>
      <c r="BR39" s="930">
        <f t="shared" si="16"/>
        <v>0</v>
      </c>
      <c r="BS39" s="930">
        <f t="shared" si="16"/>
        <v>0</v>
      </c>
      <c r="BT39" s="930">
        <f t="shared" si="16"/>
        <v>0</v>
      </c>
      <c r="BU39" s="930">
        <f t="shared" si="16"/>
        <v>0</v>
      </c>
      <c r="BV39" s="930">
        <f t="shared" si="10"/>
        <v>0</v>
      </c>
      <c r="BW39" s="930">
        <f t="shared" si="10"/>
        <v>0</v>
      </c>
      <c r="BX39" s="930">
        <f t="shared" si="10"/>
        <v>0</v>
      </c>
      <c r="BY39" s="930">
        <f t="shared" si="10"/>
        <v>0</v>
      </c>
      <c r="BZ39" s="930">
        <f t="shared" si="10"/>
        <v>0</v>
      </c>
      <c r="CA39" s="930">
        <f t="shared" si="10"/>
        <v>0</v>
      </c>
      <c r="CB39" s="930">
        <f t="shared" si="10"/>
        <v>0</v>
      </c>
      <c r="CC39" s="930">
        <f t="shared" si="10"/>
        <v>0</v>
      </c>
      <c r="CD39" s="930">
        <f t="shared" si="10"/>
        <v>0</v>
      </c>
      <c r="CE39" s="930">
        <f t="shared" si="10"/>
        <v>0</v>
      </c>
      <c r="CF39" s="930">
        <f t="shared" si="10"/>
        <v>0</v>
      </c>
      <c r="CG39" s="930"/>
      <c r="CH39" s="930"/>
      <c r="CI39" s="930"/>
      <c r="CJ39" s="930"/>
      <c r="CK39" s="930"/>
    </row>
    <row r="40" spans="2:89">
      <c r="B40" s="320">
        <v>12</v>
      </c>
      <c r="C40" s="797" t="str">
        <f>CapInvest!B35</f>
        <v>Loan Source Name</v>
      </c>
      <c r="D40" s="321">
        <f>CapInvest!C35</f>
        <v>0</v>
      </c>
      <c r="E40" s="322">
        <f>CapInvest!G35</f>
        <v>0</v>
      </c>
      <c r="F40" s="103">
        <f>CapInvest!F35</f>
        <v>12</v>
      </c>
      <c r="G40" s="103" t="str">
        <f>CapInvest!D35</f>
        <v>Jan</v>
      </c>
      <c r="H40" s="66">
        <f>CapInvest!E35</f>
        <v>2013</v>
      </c>
      <c r="I40" s="66">
        <f t="shared" si="8"/>
        <v>1</v>
      </c>
      <c r="J40" s="621">
        <f t="shared" si="11"/>
        <v>12</v>
      </c>
      <c r="K40" s="930">
        <f t="shared" si="12"/>
        <v>0</v>
      </c>
      <c r="L40" s="930"/>
      <c r="M40" s="930">
        <f t="shared" si="13"/>
        <v>0</v>
      </c>
      <c r="N40" s="930">
        <f t="shared" si="13"/>
        <v>0</v>
      </c>
      <c r="O40" s="930">
        <f t="shared" si="13"/>
        <v>0</v>
      </c>
      <c r="P40" s="930">
        <f t="shared" si="13"/>
        <v>0</v>
      </c>
      <c r="Q40" s="930">
        <f t="shared" si="13"/>
        <v>0</v>
      </c>
      <c r="R40" s="930">
        <f t="shared" si="13"/>
        <v>0</v>
      </c>
      <c r="S40" s="930">
        <f t="shared" si="13"/>
        <v>0</v>
      </c>
      <c r="T40" s="930">
        <f t="shared" si="13"/>
        <v>0</v>
      </c>
      <c r="U40" s="930">
        <f t="shared" si="13"/>
        <v>0</v>
      </c>
      <c r="V40" s="930">
        <f t="shared" si="13"/>
        <v>0</v>
      </c>
      <c r="W40" s="930">
        <f t="shared" si="13"/>
        <v>0</v>
      </c>
      <c r="X40" s="930">
        <f t="shared" si="13"/>
        <v>0</v>
      </c>
      <c r="Y40" s="930">
        <f t="shared" si="13"/>
        <v>0</v>
      </c>
      <c r="Z40" s="930">
        <f t="shared" si="13"/>
        <v>0</v>
      </c>
      <c r="AA40" s="930">
        <f t="shared" si="13"/>
        <v>0</v>
      </c>
      <c r="AB40" s="930">
        <f t="shared" si="13"/>
        <v>0</v>
      </c>
      <c r="AC40" s="930">
        <f t="shared" si="14"/>
        <v>0</v>
      </c>
      <c r="AD40" s="930">
        <f t="shared" si="14"/>
        <v>0</v>
      </c>
      <c r="AE40" s="930">
        <f t="shared" si="14"/>
        <v>0</v>
      </c>
      <c r="AF40" s="930">
        <f t="shared" si="14"/>
        <v>0</v>
      </c>
      <c r="AG40" s="930">
        <f t="shared" si="14"/>
        <v>0</v>
      </c>
      <c r="AH40" s="930">
        <f t="shared" si="14"/>
        <v>0</v>
      </c>
      <c r="AI40" s="930">
        <f t="shared" si="14"/>
        <v>0</v>
      </c>
      <c r="AJ40" s="930">
        <f t="shared" si="14"/>
        <v>0</v>
      </c>
      <c r="AK40" s="930">
        <f t="shared" si="14"/>
        <v>0</v>
      </c>
      <c r="AL40" s="930">
        <f t="shared" si="14"/>
        <v>0</v>
      </c>
      <c r="AM40" s="930">
        <f t="shared" si="14"/>
        <v>0</v>
      </c>
      <c r="AN40" s="930">
        <f t="shared" si="14"/>
        <v>0</v>
      </c>
      <c r="AO40" s="930">
        <f t="shared" si="14"/>
        <v>0</v>
      </c>
      <c r="AP40" s="930">
        <f t="shared" si="14"/>
        <v>0</v>
      </c>
      <c r="AQ40" s="930">
        <f t="shared" si="14"/>
        <v>0</v>
      </c>
      <c r="AR40" s="930">
        <f t="shared" si="14"/>
        <v>0</v>
      </c>
      <c r="AS40" s="930">
        <f t="shared" si="15"/>
        <v>0</v>
      </c>
      <c r="AT40" s="930">
        <f t="shared" si="15"/>
        <v>0</v>
      </c>
      <c r="AU40" s="930">
        <f t="shared" si="15"/>
        <v>0</v>
      </c>
      <c r="AV40" s="930">
        <f t="shared" si="15"/>
        <v>0</v>
      </c>
      <c r="AW40" s="930">
        <f t="shared" si="15"/>
        <v>0</v>
      </c>
      <c r="AX40" s="930">
        <f t="shared" si="15"/>
        <v>0</v>
      </c>
      <c r="AY40" s="930">
        <f t="shared" si="15"/>
        <v>0</v>
      </c>
      <c r="AZ40" s="930">
        <f t="shared" si="15"/>
        <v>0</v>
      </c>
      <c r="BA40" s="930">
        <f t="shared" si="15"/>
        <v>0</v>
      </c>
      <c r="BB40" s="930">
        <f t="shared" si="15"/>
        <v>0</v>
      </c>
      <c r="BC40" s="930">
        <f t="shared" si="15"/>
        <v>0</v>
      </c>
      <c r="BD40" s="930">
        <f t="shared" si="15"/>
        <v>0</v>
      </c>
      <c r="BE40" s="930">
        <f t="shared" si="15"/>
        <v>0</v>
      </c>
      <c r="BF40" s="930">
        <f t="shared" si="15"/>
        <v>0</v>
      </c>
      <c r="BG40" s="930">
        <f t="shared" si="15"/>
        <v>0</v>
      </c>
      <c r="BH40" s="930">
        <f t="shared" si="15"/>
        <v>0</v>
      </c>
      <c r="BI40" s="930">
        <f t="shared" si="16"/>
        <v>0</v>
      </c>
      <c r="BJ40" s="930">
        <f t="shared" si="16"/>
        <v>0</v>
      </c>
      <c r="BK40" s="930">
        <f t="shared" si="16"/>
        <v>0</v>
      </c>
      <c r="BL40" s="930">
        <f t="shared" si="16"/>
        <v>0</v>
      </c>
      <c r="BM40" s="930">
        <f t="shared" si="16"/>
        <v>0</v>
      </c>
      <c r="BN40" s="930">
        <f t="shared" si="16"/>
        <v>0</v>
      </c>
      <c r="BO40" s="930">
        <f t="shared" si="16"/>
        <v>0</v>
      </c>
      <c r="BP40" s="930">
        <f t="shared" si="16"/>
        <v>0</v>
      </c>
      <c r="BQ40" s="930">
        <f t="shared" si="16"/>
        <v>0</v>
      </c>
      <c r="BR40" s="930">
        <f t="shared" si="16"/>
        <v>0</v>
      </c>
      <c r="BS40" s="930">
        <f t="shared" si="16"/>
        <v>0</v>
      </c>
      <c r="BT40" s="930">
        <f t="shared" si="16"/>
        <v>0</v>
      </c>
      <c r="BU40" s="930">
        <f t="shared" si="16"/>
        <v>0</v>
      </c>
      <c r="BV40" s="930">
        <f t="shared" si="10"/>
        <v>0</v>
      </c>
      <c r="BW40" s="930">
        <f t="shared" si="10"/>
        <v>0</v>
      </c>
      <c r="BX40" s="930">
        <f t="shared" si="10"/>
        <v>0</v>
      </c>
      <c r="BY40" s="930">
        <f t="shared" si="10"/>
        <v>0</v>
      </c>
      <c r="BZ40" s="930">
        <f t="shared" si="10"/>
        <v>0</v>
      </c>
      <c r="CA40" s="930">
        <f t="shared" si="10"/>
        <v>0</v>
      </c>
      <c r="CB40" s="930">
        <f t="shared" si="10"/>
        <v>0</v>
      </c>
      <c r="CC40" s="930">
        <f t="shared" si="10"/>
        <v>0</v>
      </c>
      <c r="CD40" s="930">
        <f t="shared" si="10"/>
        <v>0</v>
      </c>
      <c r="CE40" s="930">
        <f t="shared" si="10"/>
        <v>0</v>
      </c>
      <c r="CF40" s="930">
        <f t="shared" si="10"/>
        <v>0</v>
      </c>
      <c r="CG40" s="930"/>
      <c r="CH40" s="930"/>
      <c r="CI40" s="930"/>
      <c r="CJ40" s="930"/>
      <c r="CK40" s="930"/>
    </row>
    <row r="41" spans="2:89">
      <c r="B41" s="320">
        <v>13</v>
      </c>
      <c r="C41" s="797" t="str">
        <f>CapInvest!B36</f>
        <v>Loan Source Name</v>
      </c>
      <c r="D41" s="321">
        <f>CapInvest!C36</f>
        <v>0</v>
      </c>
      <c r="E41" s="322">
        <f>CapInvest!G36</f>
        <v>0</v>
      </c>
      <c r="F41" s="103">
        <f>CapInvest!F36</f>
        <v>12</v>
      </c>
      <c r="G41" s="103" t="str">
        <f>CapInvest!D36</f>
        <v>Jan</v>
      </c>
      <c r="H41" s="66">
        <f>CapInvest!E36</f>
        <v>2013</v>
      </c>
      <c r="I41" s="66">
        <f t="shared" si="8"/>
        <v>1</v>
      </c>
      <c r="J41" s="621">
        <f t="shared" si="11"/>
        <v>12</v>
      </c>
      <c r="K41" s="930">
        <f t="shared" si="12"/>
        <v>0</v>
      </c>
      <c r="L41" s="930"/>
      <c r="M41" s="930">
        <f t="shared" si="13"/>
        <v>0</v>
      </c>
      <c r="N41" s="930">
        <f t="shared" si="13"/>
        <v>0</v>
      </c>
      <c r="O41" s="930">
        <f t="shared" si="13"/>
        <v>0</v>
      </c>
      <c r="P41" s="930">
        <f t="shared" si="13"/>
        <v>0</v>
      </c>
      <c r="Q41" s="930">
        <f t="shared" si="13"/>
        <v>0</v>
      </c>
      <c r="R41" s="930">
        <f t="shared" si="13"/>
        <v>0</v>
      </c>
      <c r="S41" s="930">
        <f t="shared" si="13"/>
        <v>0</v>
      </c>
      <c r="T41" s="930">
        <f t="shared" si="13"/>
        <v>0</v>
      </c>
      <c r="U41" s="930">
        <f t="shared" si="13"/>
        <v>0</v>
      </c>
      <c r="V41" s="930">
        <f t="shared" si="13"/>
        <v>0</v>
      </c>
      <c r="W41" s="930">
        <f t="shared" si="13"/>
        <v>0</v>
      </c>
      <c r="X41" s="930">
        <f t="shared" si="13"/>
        <v>0</v>
      </c>
      <c r="Y41" s="930">
        <f t="shared" si="13"/>
        <v>0</v>
      </c>
      <c r="Z41" s="930">
        <f t="shared" si="13"/>
        <v>0</v>
      </c>
      <c r="AA41" s="930">
        <f t="shared" si="13"/>
        <v>0</v>
      </c>
      <c r="AB41" s="930">
        <f t="shared" si="13"/>
        <v>0</v>
      </c>
      <c r="AC41" s="930">
        <f t="shared" si="14"/>
        <v>0</v>
      </c>
      <c r="AD41" s="930">
        <f t="shared" si="14"/>
        <v>0</v>
      </c>
      <c r="AE41" s="930">
        <f t="shared" si="14"/>
        <v>0</v>
      </c>
      <c r="AF41" s="930">
        <f t="shared" si="14"/>
        <v>0</v>
      </c>
      <c r="AG41" s="930">
        <f t="shared" si="14"/>
        <v>0</v>
      </c>
      <c r="AH41" s="930">
        <f t="shared" si="14"/>
        <v>0</v>
      </c>
      <c r="AI41" s="930">
        <f t="shared" si="14"/>
        <v>0</v>
      </c>
      <c r="AJ41" s="930">
        <f t="shared" si="14"/>
        <v>0</v>
      </c>
      <c r="AK41" s="930">
        <f t="shared" si="14"/>
        <v>0</v>
      </c>
      <c r="AL41" s="930">
        <f t="shared" si="14"/>
        <v>0</v>
      </c>
      <c r="AM41" s="930">
        <f t="shared" si="14"/>
        <v>0</v>
      </c>
      <c r="AN41" s="930">
        <f t="shared" si="14"/>
        <v>0</v>
      </c>
      <c r="AO41" s="930">
        <f t="shared" si="14"/>
        <v>0</v>
      </c>
      <c r="AP41" s="930">
        <f t="shared" si="14"/>
        <v>0</v>
      </c>
      <c r="AQ41" s="930">
        <f t="shared" si="14"/>
        <v>0</v>
      </c>
      <c r="AR41" s="930">
        <f t="shared" si="14"/>
        <v>0</v>
      </c>
      <c r="AS41" s="930">
        <f t="shared" si="15"/>
        <v>0</v>
      </c>
      <c r="AT41" s="930">
        <f t="shared" si="15"/>
        <v>0</v>
      </c>
      <c r="AU41" s="930">
        <f t="shared" si="15"/>
        <v>0</v>
      </c>
      <c r="AV41" s="930">
        <f t="shared" si="15"/>
        <v>0</v>
      </c>
      <c r="AW41" s="930">
        <f t="shared" si="15"/>
        <v>0</v>
      </c>
      <c r="AX41" s="930">
        <f t="shared" si="15"/>
        <v>0</v>
      </c>
      <c r="AY41" s="930">
        <f t="shared" si="15"/>
        <v>0</v>
      </c>
      <c r="AZ41" s="930">
        <f t="shared" si="15"/>
        <v>0</v>
      </c>
      <c r="BA41" s="930">
        <f t="shared" si="15"/>
        <v>0</v>
      </c>
      <c r="BB41" s="930">
        <f t="shared" si="15"/>
        <v>0</v>
      </c>
      <c r="BC41" s="930">
        <f t="shared" si="15"/>
        <v>0</v>
      </c>
      <c r="BD41" s="930">
        <f t="shared" si="15"/>
        <v>0</v>
      </c>
      <c r="BE41" s="930">
        <f t="shared" si="15"/>
        <v>0</v>
      </c>
      <c r="BF41" s="930">
        <f t="shared" si="15"/>
        <v>0</v>
      </c>
      <c r="BG41" s="930">
        <f t="shared" si="15"/>
        <v>0</v>
      </c>
      <c r="BH41" s="930">
        <f t="shared" si="15"/>
        <v>0</v>
      </c>
      <c r="BI41" s="930">
        <f t="shared" si="16"/>
        <v>0</v>
      </c>
      <c r="BJ41" s="930">
        <f t="shared" si="16"/>
        <v>0</v>
      </c>
      <c r="BK41" s="930">
        <f t="shared" si="16"/>
        <v>0</v>
      </c>
      <c r="BL41" s="930">
        <f t="shared" si="16"/>
        <v>0</v>
      </c>
      <c r="BM41" s="930">
        <f t="shared" si="16"/>
        <v>0</v>
      </c>
      <c r="BN41" s="930">
        <f t="shared" si="16"/>
        <v>0</v>
      </c>
      <c r="BO41" s="930">
        <f t="shared" si="16"/>
        <v>0</v>
      </c>
      <c r="BP41" s="930">
        <f t="shared" si="16"/>
        <v>0</v>
      </c>
      <c r="BQ41" s="930">
        <f t="shared" si="16"/>
        <v>0</v>
      </c>
      <c r="BR41" s="930">
        <f t="shared" si="16"/>
        <v>0</v>
      </c>
      <c r="BS41" s="930">
        <f t="shared" si="16"/>
        <v>0</v>
      </c>
      <c r="BT41" s="930">
        <f t="shared" si="16"/>
        <v>0</v>
      </c>
      <c r="BU41" s="930">
        <f t="shared" si="16"/>
        <v>0</v>
      </c>
      <c r="BV41" s="930">
        <f t="shared" si="10"/>
        <v>0</v>
      </c>
      <c r="BW41" s="930">
        <f t="shared" si="10"/>
        <v>0</v>
      </c>
      <c r="BX41" s="930">
        <f t="shared" si="10"/>
        <v>0</v>
      </c>
      <c r="BY41" s="930">
        <f t="shared" si="10"/>
        <v>0</v>
      </c>
      <c r="BZ41" s="930">
        <f t="shared" si="10"/>
        <v>0</v>
      </c>
      <c r="CA41" s="930">
        <f t="shared" si="10"/>
        <v>0</v>
      </c>
      <c r="CB41" s="930">
        <f t="shared" si="10"/>
        <v>0</v>
      </c>
      <c r="CC41" s="930">
        <f t="shared" si="10"/>
        <v>0</v>
      </c>
      <c r="CD41" s="930">
        <f t="shared" si="10"/>
        <v>0</v>
      </c>
      <c r="CE41" s="930">
        <f t="shared" si="10"/>
        <v>0</v>
      </c>
      <c r="CF41" s="930">
        <f t="shared" si="10"/>
        <v>0</v>
      </c>
      <c r="CG41" s="930"/>
      <c r="CH41" s="930"/>
      <c r="CI41" s="930"/>
      <c r="CJ41" s="930"/>
      <c r="CK41" s="930"/>
    </row>
    <row r="42" spans="2:89">
      <c r="B42" s="320">
        <v>14</v>
      </c>
      <c r="C42" s="797" t="str">
        <f>CapInvest!B37</f>
        <v>Loan Source Name</v>
      </c>
      <c r="D42" s="321">
        <f>CapInvest!C37</f>
        <v>0</v>
      </c>
      <c r="E42" s="322">
        <f>CapInvest!G37</f>
        <v>0</v>
      </c>
      <c r="F42" s="103">
        <f>CapInvest!F37</f>
        <v>12</v>
      </c>
      <c r="G42" s="103" t="str">
        <f>CapInvest!D37</f>
        <v>Jan</v>
      </c>
      <c r="H42" s="66">
        <f>CapInvest!E37</f>
        <v>2013</v>
      </c>
      <c r="I42" s="66">
        <f t="shared" si="8"/>
        <v>1</v>
      </c>
      <c r="J42" s="621">
        <f t="shared" si="11"/>
        <v>12</v>
      </c>
      <c r="K42" s="930">
        <f t="shared" si="12"/>
        <v>0</v>
      </c>
      <c r="L42" s="930"/>
      <c r="M42" s="930">
        <f t="shared" si="13"/>
        <v>0</v>
      </c>
      <c r="N42" s="930">
        <f t="shared" si="13"/>
        <v>0</v>
      </c>
      <c r="O42" s="930">
        <f t="shared" si="13"/>
        <v>0</v>
      </c>
      <c r="P42" s="930">
        <f t="shared" si="13"/>
        <v>0</v>
      </c>
      <c r="Q42" s="930">
        <f t="shared" si="13"/>
        <v>0</v>
      </c>
      <c r="R42" s="930">
        <f t="shared" si="13"/>
        <v>0</v>
      </c>
      <c r="S42" s="930">
        <f t="shared" si="13"/>
        <v>0</v>
      </c>
      <c r="T42" s="930">
        <f t="shared" si="13"/>
        <v>0</v>
      </c>
      <c r="U42" s="930">
        <f t="shared" si="13"/>
        <v>0</v>
      </c>
      <c r="V42" s="930">
        <f t="shared" si="13"/>
        <v>0</v>
      </c>
      <c r="W42" s="930">
        <f t="shared" si="13"/>
        <v>0</v>
      </c>
      <c r="X42" s="930">
        <f t="shared" si="13"/>
        <v>0</v>
      </c>
      <c r="Y42" s="930">
        <f t="shared" si="13"/>
        <v>0</v>
      </c>
      <c r="Z42" s="930">
        <f t="shared" si="13"/>
        <v>0</v>
      </c>
      <c r="AA42" s="930">
        <f t="shared" si="13"/>
        <v>0</v>
      </c>
      <c r="AB42" s="930">
        <f t="shared" si="13"/>
        <v>0</v>
      </c>
      <c r="AC42" s="930">
        <f t="shared" si="14"/>
        <v>0</v>
      </c>
      <c r="AD42" s="930">
        <f t="shared" si="14"/>
        <v>0</v>
      </c>
      <c r="AE42" s="930">
        <f t="shared" si="14"/>
        <v>0</v>
      </c>
      <c r="AF42" s="930">
        <f t="shared" si="14"/>
        <v>0</v>
      </c>
      <c r="AG42" s="930">
        <f t="shared" si="14"/>
        <v>0</v>
      </c>
      <c r="AH42" s="930">
        <f t="shared" si="14"/>
        <v>0</v>
      </c>
      <c r="AI42" s="930">
        <f t="shared" si="14"/>
        <v>0</v>
      </c>
      <c r="AJ42" s="930">
        <f t="shared" si="14"/>
        <v>0</v>
      </c>
      <c r="AK42" s="930">
        <f t="shared" si="14"/>
        <v>0</v>
      </c>
      <c r="AL42" s="930">
        <f t="shared" si="14"/>
        <v>0</v>
      </c>
      <c r="AM42" s="930">
        <f t="shared" si="14"/>
        <v>0</v>
      </c>
      <c r="AN42" s="930">
        <f t="shared" si="14"/>
        <v>0</v>
      </c>
      <c r="AO42" s="930">
        <f t="shared" si="14"/>
        <v>0</v>
      </c>
      <c r="AP42" s="930">
        <f t="shared" si="14"/>
        <v>0</v>
      </c>
      <c r="AQ42" s="930">
        <f t="shared" si="14"/>
        <v>0</v>
      </c>
      <c r="AR42" s="930">
        <f t="shared" si="14"/>
        <v>0</v>
      </c>
      <c r="AS42" s="930">
        <f t="shared" si="15"/>
        <v>0</v>
      </c>
      <c r="AT42" s="930">
        <f t="shared" si="15"/>
        <v>0</v>
      </c>
      <c r="AU42" s="930">
        <f t="shared" si="15"/>
        <v>0</v>
      </c>
      <c r="AV42" s="930">
        <f t="shared" si="15"/>
        <v>0</v>
      </c>
      <c r="AW42" s="930">
        <f t="shared" si="15"/>
        <v>0</v>
      </c>
      <c r="AX42" s="930">
        <f t="shared" si="15"/>
        <v>0</v>
      </c>
      <c r="AY42" s="930">
        <f t="shared" si="15"/>
        <v>0</v>
      </c>
      <c r="AZ42" s="930">
        <f t="shared" si="15"/>
        <v>0</v>
      </c>
      <c r="BA42" s="930">
        <f t="shared" si="15"/>
        <v>0</v>
      </c>
      <c r="BB42" s="930">
        <f t="shared" si="15"/>
        <v>0</v>
      </c>
      <c r="BC42" s="930">
        <f t="shared" si="15"/>
        <v>0</v>
      </c>
      <c r="BD42" s="930">
        <f t="shared" si="15"/>
        <v>0</v>
      </c>
      <c r="BE42" s="930">
        <f t="shared" si="15"/>
        <v>0</v>
      </c>
      <c r="BF42" s="930">
        <f t="shared" si="15"/>
        <v>0</v>
      </c>
      <c r="BG42" s="930">
        <f t="shared" si="15"/>
        <v>0</v>
      </c>
      <c r="BH42" s="930">
        <f t="shared" si="15"/>
        <v>0</v>
      </c>
      <c r="BI42" s="930">
        <f t="shared" si="16"/>
        <v>0</v>
      </c>
      <c r="BJ42" s="930">
        <f t="shared" si="16"/>
        <v>0</v>
      </c>
      <c r="BK42" s="930">
        <f t="shared" si="16"/>
        <v>0</v>
      </c>
      <c r="BL42" s="930">
        <f t="shared" si="16"/>
        <v>0</v>
      </c>
      <c r="BM42" s="930">
        <f t="shared" si="16"/>
        <v>0</v>
      </c>
      <c r="BN42" s="930">
        <f t="shared" si="16"/>
        <v>0</v>
      </c>
      <c r="BO42" s="930">
        <f t="shared" si="16"/>
        <v>0</v>
      </c>
      <c r="BP42" s="930">
        <f t="shared" si="16"/>
        <v>0</v>
      </c>
      <c r="BQ42" s="930">
        <f t="shared" si="16"/>
        <v>0</v>
      </c>
      <c r="BR42" s="930">
        <f t="shared" si="16"/>
        <v>0</v>
      </c>
      <c r="BS42" s="930">
        <f t="shared" si="16"/>
        <v>0</v>
      </c>
      <c r="BT42" s="930">
        <f t="shared" si="16"/>
        <v>0</v>
      </c>
      <c r="BU42" s="930">
        <f t="shared" si="16"/>
        <v>0</v>
      </c>
      <c r="BV42" s="930">
        <f t="shared" si="10"/>
        <v>0</v>
      </c>
      <c r="BW42" s="930">
        <f t="shared" si="10"/>
        <v>0</v>
      </c>
      <c r="BX42" s="930">
        <f t="shared" si="10"/>
        <v>0</v>
      </c>
      <c r="BY42" s="930">
        <f t="shared" si="10"/>
        <v>0</v>
      </c>
      <c r="BZ42" s="930">
        <f t="shared" si="10"/>
        <v>0</v>
      </c>
      <c r="CA42" s="930">
        <f t="shared" si="10"/>
        <v>0</v>
      </c>
      <c r="CB42" s="930">
        <f t="shared" si="10"/>
        <v>0</v>
      </c>
      <c r="CC42" s="930">
        <f t="shared" si="10"/>
        <v>0</v>
      </c>
      <c r="CD42" s="930">
        <f t="shared" si="10"/>
        <v>0</v>
      </c>
      <c r="CE42" s="930">
        <f t="shared" si="10"/>
        <v>0</v>
      </c>
      <c r="CF42" s="930">
        <f t="shared" si="10"/>
        <v>0</v>
      </c>
      <c r="CG42" s="930"/>
      <c r="CH42" s="930"/>
      <c r="CI42" s="930"/>
      <c r="CJ42" s="930"/>
      <c r="CK42" s="930"/>
    </row>
    <row r="43" spans="2:89">
      <c r="B43" s="320">
        <v>15</v>
      </c>
      <c r="C43" s="797" t="str">
        <f>CapInvest!B38</f>
        <v>Loan Source Name</v>
      </c>
      <c r="D43" s="321">
        <f>CapInvest!C38</f>
        <v>0</v>
      </c>
      <c r="E43" s="322">
        <f>CapInvest!G38</f>
        <v>0</v>
      </c>
      <c r="F43" s="103">
        <f>CapInvest!F38</f>
        <v>12</v>
      </c>
      <c r="G43" s="103" t="str">
        <f>CapInvest!D38</f>
        <v>Jan</v>
      </c>
      <c r="H43" s="66">
        <f>CapInvest!E38</f>
        <v>2013</v>
      </c>
      <c r="I43" s="66">
        <f t="shared" si="8"/>
        <v>1</v>
      </c>
      <c r="J43" s="621">
        <f t="shared" si="11"/>
        <v>12</v>
      </c>
      <c r="K43" s="930">
        <f t="shared" si="12"/>
        <v>0</v>
      </c>
      <c r="L43" s="930"/>
      <c r="M43" s="930">
        <f t="shared" si="13"/>
        <v>0</v>
      </c>
      <c r="N43" s="930">
        <f t="shared" si="13"/>
        <v>0</v>
      </c>
      <c r="O43" s="930">
        <f t="shared" si="13"/>
        <v>0</v>
      </c>
      <c r="P43" s="930">
        <f t="shared" si="13"/>
        <v>0</v>
      </c>
      <c r="Q43" s="930">
        <f t="shared" si="13"/>
        <v>0</v>
      </c>
      <c r="R43" s="930">
        <f t="shared" si="13"/>
        <v>0</v>
      </c>
      <c r="S43" s="930">
        <f t="shared" si="13"/>
        <v>0</v>
      </c>
      <c r="T43" s="930">
        <f t="shared" si="13"/>
        <v>0</v>
      </c>
      <c r="U43" s="930">
        <f t="shared" si="13"/>
        <v>0</v>
      </c>
      <c r="V43" s="930">
        <f t="shared" si="13"/>
        <v>0</v>
      </c>
      <c r="W43" s="930">
        <f t="shared" si="13"/>
        <v>0</v>
      </c>
      <c r="X43" s="930">
        <f t="shared" si="13"/>
        <v>0</v>
      </c>
      <c r="Y43" s="930">
        <f t="shared" si="13"/>
        <v>0</v>
      </c>
      <c r="Z43" s="930">
        <f t="shared" si="13"/>
        <v>0</v>
      </c>
      <c r="AA43" s="930">
        <f t="shared" si="13"/>
        <v>0</v>
      </c>
      <c r="AB43" s="930">
        <f t="shared" si="13"/>
        <v>0</v>
      </c>
      <c r="AC43" s="930">
        <f t="shared" si="14"/>
        <v>0</v>
      </c>
      <c r="AD43" s="930">
        <f t="shared" si="14"/>
        <v>0</v>
      </c>
      <c r="AE43" s="930">
        <f t="shared" si="14"/>
        <v>0</v>
      </c>
      <c r="AF43" s="930">
        <f t="shared" si="14"/>
        <v>0</v>
      </c>
      <c r="AG43" s="930">
        <f t="shared" si="14"/>
        <v>0</v>
      </c>
      <c r="AH43" s="930">
        <f t="shared" si="14"/>
        <v>0</v>
      </c>
      <c r="AI43" s="930">
        <f t="shared" si="14"/>
        <v>0</v>
      </c>
      <c r="AJ43" s="930">
        <f t="shared" si="14"/>
        <v>0</v>
      </c>
      <c r="AK43" s="930">
        <f t="shared" si="14"/>
        <v>0</v>
      </c>
      <c r="AL43" s="930">
        <f t="shared" si="14"/>
        <v>0</v>
      </c>
      <c r="AM43" s="930">
        <f t="shared" si="14"/>
        <v>0</v>
      </c>
      <c r="AN43" s="930">
        <f t="shared" si="14"/>
        <v>0</v>
      </c>
      <c r="AO43" s="930">
        <f t="shared" si="14"/>
        <v>0</v>
      </c>
      <c r="AP43" s="930">
        <f t="shared" si="14"/>
        <v>0</v>
      </c>
      <c r="AQ43" s="930">
        <f t="shared" si="14"/>
        <v>0</v>
      </c>
      <c r="AR43" s="930">
        <f t="shared" si="14"/>
        <v>0</v>
      </c>
      <c r="AS43" s="930">
        <f t="shared" si="15"/>
        <v>0</v>
      </c>
      <c r="AT43" s="930">
        <f t="shared" si="15"/>
        <v>0</v>
      </c>
      <c r="AU43" s="930">
        <f t="shared" si="15"/>
        <v>0</v>
      </c>
      <c r="AV43" s="930">
        <f t="shared" si="15"/>
        <v>0</v>
      </c>
      <c r="AW43" s="930">
        <f t="shared" si="15"/>
        <v>0</v>
      </c>
      <c r="AX43" s="930">
        <f t="shared" si="15"/>
        <v>0</v>
      </c>
      <c r="AY43" s="930">
        <f t="shared" si="15"/>
        <v>0</v>
      </c>
      <c r="AZ43" s="930">
        <f t="shared" si="15"/>
        <v>0</v>
      </c>
      <c r="BA43" s="930">
        <f t="shared" si="15"/>
        <v>0</v>
      </c>
      <c r="BB43" s="930">
        <f t="shared" si="15"/>
        <v>0</v>
      </c>
      <c r="BC43" s="930">
        <f t="shared" si="15"/>
        <v>0</v>
      </c>
      <c r="BD43" s="930">
        <f t="shared" si="15"/>
        <v>0</v>
      </c>
      <c r="BE43" s="930">
        <f t="shared" si="15"/>
        <v>0</v>
      </c>
      <c r="BF43" s="930">
        <f t="shared" si="15"/>
        <v>0</v>
      </c>
      <c r="BG43" s="930">
        <f t="shared" si="15"/>
        <v>0</v>
      </c>
      <c r="BH43" s="930">
        <f t="shared" si="15"/>
        <v>0</v>
      </c>
      <c r="BI43" s="930">
        <f t="shared" si="16"/>
        <v>0</v>
      </c>
      <c r="BJ43" s="930">
        <f t="shared" si="16"/>
        <v>0</v>
      </c>
      <c r="BK43" s="930">
        <f t="shared" si="16"/>
        <v>0</v>
      </c>
      <c r="BL43" s="930">
        <f t="shared" si="16"/>
        <v>0</v>
      </c>
      <c r="BM43" s="930">
        <f t="shared" si="16"/>
        <v>0</v>
      </c>
      <c r="BN43" s="930">
        <f t="shared" si="16"/>
        <v>0</v>
      </c>
      <c r="BO43" s="930">
        <f t="shared" si="16"/>
        <v>0</v>
      </c>
      <c r="BP43" s="930">
        <f t="shared" si="16"/>
        <v>0</v>
      </c>
      <c r="BQ43" s="930">
        <f t="shared" si="16"/>
        <v>0</v>
      </c>
      <c r="BR43" s="930">
        <f t="shared" si="16"/>
        <v>0</v>
      </c>
      <c r="BS43" s="930">
        <f t="shared" si="16"/>
        <v>0</v>
      </c>
      <c r="BT43" s="930">
        <f t="shared" si="16"/>
        <v>0</v>
      </c>
      <c r="BU43" s="930">
        <f t="shared" si="16"/>
        <v>0</v>
      </c>
      <c r="BV43" s="930">
        <f t="shared" si="10"/>
        <v>0</v>
      </c>
      <c r="BW43" s="930">
        <f t="shared" si="10"/>
        <v>0</v>
      </c>
      <c r="BX43" s="930">
        <f t="shared" si="10"/>
        <v>0</v>
      </c>
      <c r="BY43" s="930">
        <f t="shared" si="10"/>
        <v>0</v>
      </c>
      <c r="BZ43" s="930">
        <f t="shared" si="10"/>
        <v>0</v>
      </c>
      <c r="CA43" s="930">
        <f t="shared" si="10"/>
        <v>0</v>
      </c>
      <c r="CB43" s="930">
        <f t="shared" si="10"/>
        <v>0</v>
      </c>
      <c r="CC43" s="930">
        <f t="shared" si="10"/>
        <v>0</v>
      </c>
      <c r="CD43" s="930">
        <f t="shared" si="10"/>
        <v>0</v>
      </c>
      <c r="CE43" s="930">
        <f t="shared" si="10"/>
        <v>0</v>
      </c>
      <c r="CF43" s="930">
        <f t="shared" si="10"/>
        <v>0</v>
      </c>
      <c r="CG43" s="930"/>
      <c r="CH43" s="930"/>
      <c r="CI43" s="930"/>
      <c r="CJ43" s="930"/>
      <c r="CK43" s="930"/>
    </row>
    <row r="44" spans="2:89">
      <c r="B44" s="320">
        <v>16</v>
      </c>
      <c r="C44" s="797" t="str">
        <f>CapInvest!B39</f>
        <v>Loan Source Name</v>
      </c>
      <c r="D44" s="321">
        <f>CapInvest!C39</f>
        <v>0</v>
      </c>
      <c r="E44" s="322">
        <f>CapInvest!G39</f>
        <v>0</v>
      </c>
      <c r="F44" s="103">
        <f>CapInvest!F39</f>
        <v>12</v>
      </c>
      <c r="G44" s="103" t="str">
        <f>CapInvest!D39</f>
        <v>Jan</v>
      </c>
      <c r="H44" s="66">
        <f>CapInvest!E39</f>
        <v>2013</v>
      </c>
      <c r="I44" s="66">
        <f t="shared" si="8"/>
        <v>1</v>
      </c>
      <c r="J44" s="621">
        <f t="shared" si="11"/>
        <v>12</v>
      </c>
      <c r="K44" s="930">
        <f t="shared" si="12"/>
        <v>0</v>
      </c>
      <c r="L44" s="930"/>
      <c r="M44" s="930">
        <f t="shared" si="13"/>
        <v>0</v>
      </c>
      <c r="N44" s="930">
        <f t="shared" si="13"/>
        <v>0</v>
      </c>
      <c r="O44" s="930">
        <f t="shared" si="13"/>
        <v>0</v>
      </c>
      <c r="P44" s="930">
        <f t="shared" si="13"/>
        <v>0</v>
      </c>
      <c r="Q44" s="930">
        <f t="shared" si="13"/>
        <v>0</v>
      </c>
      <c r="R44" s="930">
        <f t="shared" si="13"/>
        <v>0</v>
      </c>
      <c r="S44" s="930">
        <f t="shared" si="13"/>
        <v>0</v>
      </c>
      <c r="T44" s="930">
        <f t="shared" si="13"/>
        <v>0</v>
      </c>
      <c r="U44" s="930">
        <f t="shared" si="13"/>
        <v>0</v>
      </c>
      <c r="V44" s="930">
        <f t="shared" si="13"/>
        <v>0</v>
      </c>
      <c r="W44" s="930">
        <f t="shared" si="13"/>
        <v>0</v>
      </c>
      <c r="X44" s="930">
        <f t="shared" si="13"/>
        <v>0</v>
      </c>
      <c r="Y44" s="930">
        <f t="shared" si="13"/>
        <v>0</v>
      </c>
      <c r="Z44" s="930">
        <f t="shared" si="13"/>
        <v>0</v>
      </c>
      <c r="AA44" s="930">
        <f t="shared" si="13"/>
        <v>0</v>
      </c>
      <c r="AB44" s="930">
        <f t="shared" si="13"/>
        <v>0</v>
      </c>
      <c r="AC44" s="930">
        <f t="shared" si="14"/>
        <v>0</v>
      </c>
      <c r="AD44" s="930">
        <f t="shared" si="14"/>
        <v>0</v>
      </c>
      <c r="AE44" s="930">
        <f t="shared" si="14"/>
        <v>0</v>
      </c>
      <c r="AF44" s="930">
        <f t="shared" si="14"/>
        <v>0</v>
      </c>
      <c r="AG44" s="930">
        <f t="shared" si="14"/>
        <v>0</v>
      </c>
      <c r="AH44" s="930">
        <f t="shared" si="14"/>
        <v>0</v>
      </c>
      <c r="AI44" s="930">
        <f t="shared" si="14"/>
        <v>0</v>
      </c>
      <c r="AJ44" s="930">
        <f t="shared" si="14"/>
        <v>0</v>
      </c>
      <c r="AK44" s="930">
        <f t="shared" si="14"/>
        <v>0</v>
      </c>
      <c r="AL44" s="930">
        <f t="shared" si="14"/>
        <v>0</v>
      </c>
      <c r="AM44" s="930">
        <f t="shared" si="14"/>
        <v>0</v>
      </c>
      <c r="AN44" s="930">
        <f t="shared" si="14"/>
        <v>0</v>
      </c>
      <c r="AO44" s="930">
        <f t="shared" si="14"/>
        <v>0</v>
      </c>
      <c r="AP44" s="930">
        <f t="shared" si="14"/>
        <v>0</v>
      </c>
      <c r="AQ44" s="930">
        <f t="shared" si="14"/>
        <v>0</v>
      </c>
      <c r="AR44" s="930">
        <f t="shared" si="14"/>
        <v>0</v>
      </c>
      <c r="AS44" s="930">
        <f t="shared" si="15"/>
        <v>0</v>
      </c>
      <c r="AT44" s="930">
        <f t="shared" si="15"/>
        <v>0</v>
      </c>
      <c r="AU44" s="930">
        <f t="shared" si="15"/>
        <v>0</v>
      </c>
      <c r="AV44" s="930">
        <f t="shared" si="15"/>
        <v>0</v>
      </c>
      <c r="AW44" s="930">
        <f t="shared" si="15"/>
        <v>0</v>
      </c>
      <c r="AX44" s="930">
        <f t="shared" si="15"/>
        <v>0</v>
      </c>
      <c r="AY44" s="930">
        <f t="shared" si="15"/>
        <v>0</v>
      </c>
      <c r="AZ44" s="930">
        <f t="shared" si="15"/>
        <v>0</v>
      </c>
      <c r="BA44" s="930">
        <f t="shared" si="15"/>
        <v>0</v>
      </c>
      <c r="BB44" s="930">
        <f t="shared" si="15"/>
        <v>0</v>
      </c>
      <c r="BC44" s="930">
        <f t="shared" si="15"/>
        <v>0</v>
      </c>
      <c r="BD44" s="930">
        <f t="shared" si="15"/>
        <v>0</v>
      </c>
      <c r="BE44" s="930">
        <f t="shared" si="15"/>
        <v>0</v>
      </c>
      <c r="BF44" s="930">
        <f t="shared" si="15"/>
        <v>0</v>
      </c>
      <c r="BG44" s="930">
        <f t="shared" si="15"/>
        <v>0</v>
      </c>
      <c r="BH44" s="930">
        <f t="shared" si="15"/>
        <v>0</v>
      </c>
      <c r="BI44" s="930">
        <f t="shared" si="16"/>
        <v>0</v>
      </c>
      <c r="BJ44" s="930">
        <f t="shared" si="16"/>
        <v>0</v>
      </c>
      <c r="BK44" s="930">
        <f t="shared" si="16"/>
        <v>0</v>
      </c>
      <c r="BL44" s="930">
        <f t="shared" si="16"/>
        <v>0</v>
      </c>
      <c r="BM44" s="930">
        <f t="shared" si="16"/>
        <v>0</v>
      </c>
      <c r="BN44" s="930">
        <f t="shared" si="16"/>
        <v>0</v>
      </c>
      <c r="BO44" s="930">
        <f t="shared" si="16"/>
        <v>0</v>
      </c>
      <c r="BP44" s="930">
        <f t="shared" si="16"/>
        <v>0</v>
      </c>
      <c r="BQ44" s="930">
        <f t="shared" si="16"/>
        <v>0</v>
      </c>
      <c r="BR44" s="930">
        <f t="shared" si="16"/>
        <v>0</v>
      </c>
      <c r="BS44" s="930">
        <f t="shared" si="16"/>
        <v>0</v>
      </c>
      <c r="BT44" s="930">
        <f t="shared" si="16"/>
        <v>0</v>
      </c>
      <c r="BU44" s="930">
        <f t="shared" si="16"/>
        <v>0</v>
      </c>
      <c r="BV44" s="930">
        <f t="shared" si="10"/>
        <v>0</v>
      </c>
      <c r="BW44" s="930">
        <f t="shared" si="10"/>
        <v>0</v>
      </c>
      <c r="BX44" s="930">
        <f t="shared" si="10"/>
        <v>0</v>
      </c>
      <c r="BY44" s="930">
        <f t="shared" si="10"/>
        <v>0</v>
      </c>
      <c r="BZ44" s="930">
        <f t="shared" si="10"/>
        <v>0</v>
      </c>
      <c r="CA44" s="930">
        <f t="shared" si="10"/>
        <v>0</v>
      </c>
      <c r="CB44" s="930">
        <f t="shared" si="10"/>
        <v>0</v>
      </c>
      <c r="CC44" s="930">
        <f t="shared" si="10"/>
        <v>0</v>
      </c>
      <c r="CD44" s="930">
        <f t="shared" si="10"/>
        <v>0</v>
      </c>
      <c r="CE44" s="930">
        <f t="shared" si="10"/>
        <v>0</v>
      </c>
      <c r="CF44" s="930">
        <f t="shared" si="10"/>
        <v>0</v>
      </c>
      <c r="CG44" s="930"/>
      <c r="CH44" s="930"/>
      <c r="CI44" s="930"/>
      <c r="CJ44" s="930"/>
      <c r="CK44" s="930"/>
    </row>
    <row r="45" spans="2:89">
      <c r="B45" s="320">
        <v>17</v>
      </c>
      <c r="C45" s="797" t="str">
        <f>CapInvest!B40</f>
        <v>Loan Source Name</v>
      </c>
      <c r="D45" s="321">
        <f>CapInvest!C40</f>
        <v>0</v>
      </c>
      <c r="E45" s="322">
        <f>CapInvest!G40</f>
        <v>0</v>
      </c>
      <c r="F45" s="103">
        <f>CapInvest!F40</f>
        <v>12</v>
      </c>
      <c r="G45" s="103" t="str">
        <f>CapInvest!D40</f>
        <v>Jan</v>
      </c>
      <c r="H45" s="66">
        <f>CapInvest!E40</f>
        <v>2013</v>
      </c>
      <c r="I45" s="66">
        <f t="shared" si="8"/>
        <v>1</v>
      </c>
      <c r="J45" s="621">
        <f t="shared" si="11"/>
        <v>12</v>
      </c>
      <c r="K45" s="930">
        <f t="shared" si="12"/>
        <v>0</v>
      </c>
      <c r="L45" s="930"/>
      <c r="M45" s="930">
        <f t="shared" si="13"/>
        <v>0</v>
      </c>
      <c r="N45" s="930">
        <f t="shared" si="13"/>
        <v>0</v>
      </c>
      <c r="O45" s="930">
        <f t="shared" si="13"/>
        <v>0</v>
      </c>
      <c r="P45" s="930">
        <f t="shared" si="13"/>
        <v>0</v>
      </c>
      <c r="Q45" s="930">
        <f t="shared" si="13"/>
        <v>0</v>
      </c>
      <c r="R45" s="930">
        <f t="shared" si="13"/>
        <v>0</v>
      </c>
      <c r="S45" s="930">
        <f t="shared" si="13"/>
        <v>0</v>
      </c>
      <c r="T45" s="930">
        <f t="shared" si="13"/>
        <v>0</v>
      </c>
      <c r="U45" s="930">
        <f t="shared" si="13"/>
        <v>0</v>
      </c>
      <c r="V45" s="930">
        <f t="shared" si="13"/>
        <v>0</v>
      </c>
      <c r="W45" s="930">
        <f t="shared" si="13"/>
        <v>0</v>
      </c>
      <c r="X45" s="930">
        <f t="shared" si="13"/>
        <v>0</v>
      </c>
      <c r="Y45" s="930">
        <f t="shared" si="13"/>
        <v>0</v>
      </c>
      <c r="Z45" s="930">
        <f t="shared" si="13"/>
        <v>0</v>
      </c>
      <c r="AA45" s="930">
        <f t="shared" si="13"/>
        <v>0</v>
      </c>
      <c r="AB45" s="930">
        <f t="shared" si="13"/>
        <v>0</v>
      </c>
      <c r="AC45" s="930">
        <f t="shared" si="14"/>
        <v>0</v>
      </c>
      <c r="AD45" s="930">
        <f t="shared" si="14"/>
        <v>0</v>
      </c>
      <c r="AE45" s="930">
        <f t="shared" si="14"/>
        <v>0</v>
      </c>
      <c r="AF45" s="930">
        <f t="shared" si="14"/>
        <v>0</v>
      </c>
      <c r="AG45" s="930">
        <f t="shared" si="14"/>
        <v>0</v>
      </c>
      <c r="AH45" s="930">
        <f t="shared" si="14"/>
        <v>0</v>
      </c>
      <c r="AI45" s="930">
        <f t="shared" si="14"/>
        <v>0</v>
      </c>
      <c r="AJ45" s="930">
        <f t="shared" si="14"/>
        <v>0</v>
      </c>
      <c r="AK45" s="930">
        <f t="shared" si="14"/>
        <v>0</v>
      </c>
      <c r="AL45" s="930">
        <f t="shared" si="14"/>
        <v>0</v>
      </c>
      <c r="AM45" s="930">
        <f t="shared" si="14"/>
        <v>0</v>
      </c>
      <c r="AN45" s="930">
        <f t="shared" si="14"/>
        <v>0</v>
      </c>
      <c r="AO45" s="930">
        <f t="shared" si="14"/>
        <v>0</v>
      </c>
      <c r="AP45" s="930">
        <f t="shared" si="14"/>
        <v>0</v>
      </c>
      <c r="AQ45" s="930">
        <f t="shared" si="14"/>
        <v>0</v>
      </c>
      <c r="AR45" s="930">
        <f t="shared" si="14"/>
        <v>0</v>
      </c>
      <c r="AS45" s="930">
        <f t="shared" si="15"/>
        <v>0</v>
      </c>
      <c r="AT45" s="930">
        <f t="shared" si="15"/>
        <v>0</v>
      </c>
      <c r="AU45" s="930">
        <f t="shared" si="15"/>
        <v>0</v>
      </c>
      <c r="AV45" s="930">
        <f t="shared" si="15"/>
        <v>0</v>
      </c>
      <c r="AW45" s="930">
        <f t="shared" si="15"/>
        <v>0</v>
      </c>
      <c r="AX45" s="930">
        <f t="shared" si="15"/>
        <v>0</v>
      </c>
      <c r="AY45" s="930">
        <f t="shared" si="15"/>
        <v>0</v>
      </c>
      <c r="AZ45" s="930">
        <f t="shared" si="15"/>
        <v>0</v>
      </c>
      <c r="BA45" s="930">
        <f t="shared" si="15"/>
        <v>0</v>
      </c>
      <c r="BB45" s="930">
        <f t="shared" si="15"/>
        <v>0</v>
      </c>
      <c r="BC45" s="930">
        <f t="shared" si="15"/>
        <v>0</v>
      </c>
      <c r="BD45" s="930">
        <f t="shared" si="15"/>
        <v>0</v>
      </c>
      <c r="BE45" s="930">
        <f t="shared" si="15"/>
        <v>0</v>
      </c>
      <c r="BF45" s="930">
        <f t="shared" si="15"/>
        <v>0</v>
      </c>
      <c r="BG45" s="930">
        <f t="shared" si="15"/>
        <v>0</v>
      </c>
      <c r="BH45" s="930">
        <f t="shared" si="15"/>
        <v>0</v>
      </c>
      <c r="BI45" s="930">
        <f t="shared" si="16"/>
        <v>0</v>
      </c>
      <c r="BJ45" s="930">
        <f t="shared" si="16"/>
        <v>0</v>
      </c>
      <c r="BK45" s="930">
        <f t="shared" si="16"/>
        <v>0</v>
      </c>
      <c r="BL45" s="930">
        <f t="shared" si="16"/>
        <v>0</v>
      </c>
      <c r="BM45" s="930">
        <f t="shared" si="16"/>
        <v>0</v>
      </c>
      <c r="BN45" s="930">
        <f t="shared" si="16"/>
        <v>0</v>
      </c>
      <c r="BO45" s="930">
        <f t="shared" si="16"/>
        <v>0</v>
      </c>
      <c r="BP45" s="930">
        <f t="shared" si="16"/>
        <v>0</v>
      </c>
      <c r="BQ45" s="930">
        <f t="shared" si="16"/>
        <v>0</v>
      </c>
      <c r="BR45" s="930">
        <f t="shared" si="16"/>
        <v>0</v>
      </c>
      <c r="BS45" s="930">
        <f t="shared" si="16"/>
        <v>0</v>
      </c>
      <c r="BT45" s="930">
        <f t="shared" si="16"/>
        <v>0</v>
      </c>
      <c r="BU45" s="930">
        <f t="shared" si="16"/>
        <v>0</v>
      </c>
      <c r="BV45" s="930">
        <f t="shared" ref="BV45:CF47" si="17">IF(AND(BV$28&gt;=$I45,BV$28&lt;=$J45),$K45,0)</f>
        <v>0</v>
      </c>
      <c r="BW45" s="930">
        <f t="shared" si="17"/>
        <v>0</v>
      </c>
      <c r="BX45" s="930">
        <f t="shared" si="17"/>
        <v>0</v>
      </c>
      <c r="BY45" s="930">
        <f t="shared" si="17"/>
        <v>0</v>
      </c>
      <c r="BZ45" s="930">
        <f t="shared" si="17"/>
        <v>0</v>
      </c>
      <c r="CA45" s="930">
        <f t="shared" si="17"/>
        <v>0</v>
      </c>
      <c r="CB45" s="930">
        <f t="shared" si="17"/>
        <v>0</v>
      </c>
      <c r="CC45" s="930">
        <f t="shared" si="17"/>
        <v>0</v>
      </c>
      <c r="CD45" s="930">
        <f t="shared" si="17"/>
        <v>0</v>
      </c>
      <c r="CE45" s="930">
        <f t="shared" si="17"/>
        <v>0</v>
      </c>
      <c r="CF45" s="930">
        <f t="shared" si="17"/>
        <v>0</v>
      </c>
      <c r="CG45" s="930"/>
      <c r="CH45" s="930"/>
      <c r="CI45" s="930"/>
      <c r="CJ45" s="930"/>
      <c r="CK45" s="930"/>
    </row>
    <row r="46" spans="2:89">
      <c r="B46" s="320">
        <v>18</v>
      </c>
      <c r="C46" s="797" t="str">
        <f>CapInvest!B41</f>
        <v>Loan Source Name</v>
      </c>
      <c r="D46" s="321">
        <f>CapInvest!C41</f>
        <v>0</v>
      </c>
      <c r="E46" s="322">
        <f>CapInvest!G41</f>
        <v>0</v>
      </c>
      <c r="F46" s="103">
        <f>CapInvest!F41</f>
        <v>12</v>
      </c>
      <c r="G46" s="103" t="str">
        <f>CapInvest!D41</f>
        <v>Jan</v>
      </c>
      <c r="H46" s="66">
        <f>CapInvest!E41</f>
        <v>2013</v>
      </c>
      <c r="I46" s="66">
        <f t="shared" si="8"/>
        <v>1</v>
      </c>
      <c r="J46" s="621">
        <f t="shared" si="11"/>
        <v>12</v>
      </c>
      <c r="K46" s="930">
        <f t="shared" si="12"/>
        <v>0</v>
      </c>
      <c r="L46" s="930"/>
      <c r="M46" s="930">
        <f t="shared" si="13"/>
        <v>0</v>
      </c>
      <c r="N46" s="930">
        <f t="shared" si="13"/>
        <v>0</v>
      </c>
      <c r="O46" s="930">
        <f t="shared" si="13"/>
        <v>0</v>
      </c>
      <c r="P46" s="930">
        <f t="shared" si="13"/>
        <v>0</v>
      </c>
      <c r="Q46" s="930">
        <f t="shared" si="13"/>
        <v>0</v>
      </c>
      <c r="R46" s="930">
        <f t="shared" si="13"/>
        <v>0</v>
      </c>
      <c r="S46" s="930">
        <f t="shared" si="13"/>
        <v>0</v>
      </c>
      <c r="T46" s="930">
        <f t="shared" si="13"/>
        <v>0</v>
      </c>
      <c r="U46" s="930">
        <f t="shared" si="13"/>
        <v>0</v>
      </c>
      <c r="V46" s="930">
        <f t="shared" si="13"/>
        <v>0</v>
      </c>
      <c r="W46" s="930">
        <f t="shared" si="13"/>
        <v>0</v>
      </c>
      <c r="X46" s="930">
        <f t="shared" si="13"/>
        <v>0</v>
      </c>
      <c r="Y46" s="930">
        <f t="shared" si="13"/>
        <v>0</v>
      </c>
      <c r="Z46" s="930">
        <f t="shared" si="13"/>
        <v>0</v>
      </c>
      <c r="AA46" s="930">
        <f t="shared" si="13"/>
        <v>0</v>
      </c>
      <c r="AB46" s="930">
        <f t="shared" si="13"/>
        <v>0</v>
      </c>
      <c r="AC46" s="930">
        <f t="shared" si="14"/>
        <v>0</v>
      </c>
      <c r="AD46" s="930">
        <f t="shared" si="14"/>
        <v>0</v>
      </c>
      <c r="AE46" s="930">
        <f t="shared" si="14"/>
        <v>0</v>
      </c>
      <c r="AF46" s="930">
        <f t="shared" si="14"/>
        <v>0</v>
      </c>
      <c r="AG46" s="930">
        <f t="shared" si="14"/>
        <v>0</v>
      </c>
      <c r="AH46" s="930">
        <f t="shared" si="14"/>
        <v>0</v>
      </c>
      <c r="AI46" s="930">
        <f t="shared" si="14"/>
        <v>0</v>
      </c>
      <c r="AJ46" s="930">
        <f t="shared" si="14"/>
        <v>0</v>
      </c>
      <c r="AK46" s="930">
        <f t="shared" si="14"/>
        <v>0</v>
      </c>
      <c r="AL46" s="930">
        <f t="shared" si="14"/>
        <v>0</v>
      </c>
      <c r="AM46" s="930">
        <f t="shared" si="14"/>
        <v>0</v>
      </c>
      <c r="AN46" s="930">
        <f t="shared" si="14"/>
        <v>0</v>
      </c>
      <c r="AO46" s="930">
        <f t="shared" si="14"/>
        <v>0</v>
      </c>
      <c r="AP46" s="930">
        <f t="shared" si="14"/>
        <v>0</v>
      </c>
      <c r="AQ46" s="930">
        <f t="shared" si="14"/>
        <v>0</v>
      </c>
      <c r="AR46" s="930">
        <f t="shared" si="14"/>
        <v>0</v>
      </c>
      <c r="AS46" s="930">
        <f t="shared" si="15"/>
        <v>0</v>
      </c>
      <c r="AT46" s="930">
        <f t="shared" si="15"/>
        <v>0</v>
      </c>
      <c r="AU46" s="930">
        <f t="shared" si="15"/>
        <v>0</v>
      </c>
      <c r="AV46" s="930">
        <f t="shared" si="15"/>
        <v>0</v>
      </c>
      <c r="AW46" s="930">
        <f t="shared" si="15"/>
        <v>0</v>
      </c>
      <c r="AX46" s="930">
        <f t="shared" si="15"/>
        <v>0</v>
      </c>
      <c r="AY46" s="930">
        <f t="shared" si="15"/>
        <v>0</v>
      </c>
      <c r="AZ46" s="930">
        <f t="shared" si="15"/>
        <v>0</v>
      </c>
      <c r="BA46" s="930">
        <f t="shared" si="15"/>
        <v>0</v>
      </c>
      <c r="BB46" s="930">
        <f t="shared" si="15"/>
        <v>0</v>
      </c>
      <c r="BC46" s="930">
        <f t="shared" si="15"/>
        <v>0</v>
      </c>
      <c r="BD46" s="930">
        <f t="shared" si="15"/>
        <v>0</v>
      </c>
      <c r="BE46" s="930">
        <f t="shared" si="15"/>
        <v>0</v>
      </c>
      <c r="BF46" s="930">
        <f t="shared" si="15"/>
        <v>0</v>
      </c>
      <c r="BG46" s="930">
        <f t="shared" si="15"/>
        <v>0</v>
      </c>
      <c r="BH46" s="930">
        <f t="shared" si="15"/>
        <v>0</v>
      </c>
      <c r="BI46" s="930">
        <f t="shared" si="16"/>
        <v>0</v>
      </c>
      <c r="BJ46" s="930">
        <f t="shared" si="16"/>
        <v>0</v>
      </c>
      <c r="BK46" s="930">
        <f t="shared" si="16"/>
        <v>0</v>
      </c>
      <c r="BL46" s="930">
        <f t="shared" si="16"/>
        <v>0</v>
      </c>
      <c r="BM46" s="930">
        <f t="shared" si="16"/>
        <v>0</v>
      </c>
      <c r="BN46" s="930">
        <f t="shared" si="16"/>
        <v>0</v>
      </c>
      <c r="BO46" s="930">
        <f t="shared" si="16"/>
        <v>0</v>
      </c>
      <c r="BP46" s="930">
        <f t="shared" si="16"/>
        <v>0</v>
      </c>
      <c r="BQ46" s="930">
        <f t="shared" si="16"/>
        <v>0</v>
      </c>
      <c r="BR46" s="930">
        <f t="shared" si="16"/>
        <v>0</v>
      </c>
      <c r="BS46" s="930">
        <f t="shared" si="16"/>
        <v>0</v>
      </c>
      <c r="BT46" s="930">
        <f t="shared" si="16"/>
        <v>0</v>
      </c>
      <c r="BU46" s="930">
        <f t="shared" si="16"/>
        <v>0</v>
      </c>
      <c r="BV46" s="930">
        <f t="shared" si="17"/>
        <v>0</v>
      </c>
      <c r="BW46" s="930">
        <f t="shared" si="17"/>
        <v>0</v>
      </c>
      <c r="BX46" s="930">
        <f t="shared" si="17"/>
        <v>0</v>
      </c>
      <c r="BY46" s="930">
        <f t="shared" si="17"/>
        <v>0</v>
      </c>
      <c r="BZ46" s="930">
        <f t="shared" si="17"/>
        <v>0</v>
      </c>
      <c r="CA46" s="930">
        <f t="shared" si="17"/>
        <v>0</v>
      </c>
      <c r="CB46" s="930">
        <f t="shared" si="17"/>
        <v>0</v>
      </c>
      <c r="CC46" s="930">
        <f t="shared" si="17"/>
        <v>0</v>
      </c>
      <c r="CD46" s="930">
        <f t="shared" si="17"/>
        <v>0</v>
      </c>
      <c r="CE46" s="930">
        <f t="shared" si="17"/>
        <v>0</v>
      </c>
      <c r="CF46" s="930">
        <f t="shared" si="17"/>
        <v>0</v>
      </c>
      <c r="CG46" s="930"/>
      <c r="CH46" s="930"/>
      <c r="CI46" s="930"/>
      <c r="CJ46" s="930"/>
      <c r="CK46" s="930"/>
    </row>
    <row r="47" spans="2:89">
      <c r="B47" s="320">
        <v>19</v>
      </c>
      <c r="C47" s="797" t="str">
        <f>CapInvest!B42</f>
        <v>Loan Source Name</v>
      </c>
      <c r="D47" s="321">
        <f>CapInvest!C42</f>
        <v>0</v>
      </c>
      <c r="E47" s="322">
        <f>CapInvest!G42</f>
        <v>0</v>
      </c>
      <c r="F47" s="103">
        <f>CapInvest!F42</f>
        <v>12</v>
      </c>
      <c r="G47" s="103" t="str">
        <f>CapInvest!D42</f>
        <v>Jan</v>
      </c>
      <c r="H47" s="66">
        <f>CapInvest!E42</f>
        <v>2013</v>
      </c>
      <c r="I47" s="66">
        <f t="shared" si="8"/>
        <v>1</v>
      </c>
      <c r="J47" s="621">
        <f t="shared" si="11"/>
        <v>12</v>
      </c>
      <c r="K47" s="930">
        <f t="shared" si="12"/>
        <v>0</v>
      </c>
      <c r="L47" s="930"/>
      <c r="M47" s="930">
        <f t="shared" si="13"/>
        <v>0</v>
      </c>
      <c r="N47" s="930">
        <f t="shared" si="13"/>
        <v>0</v>
      </c>
      <c r="O47" s="930">
        <f t="shared" si="13"/>
        <v>0</v>
      </c>
      <c r="P47" s="930">
        <f t="shared" si="13"/>
        <v>0</v>
      </c>
      <c r="Q47" s="930">
        <f t="shared" si="13"/>
        <v>0</v>
      </c>
      <c r="R47" s="930">
        <f t="shared" si="13"/>
        <v>0</v>
      </c>
      <c r="S47" s="930">
        <f t="shared" si="13"/>
        <v>0</v>
      </c>
      <c r="T47" s="930">
        <f t="shared" si="13"/>
        <v>0</v>
      </c>
      <c r="U47" s="930">
        <f t="shared" si="13"/>
        <v>0</v>
      </c>
      <c r="V47" s="930">
        <f t="shared" si="13"/>
        <v>0</v>
      </c>
      <c r="W47" s="930">
        <f t="shared" si="13"/>
        <v>0</v>
      </c>
      <c r="X47" s="930">
        <f t="shared" si="13"/>
        <v>0</v>
      </c>
      <c r="Y47" s="930">
        <f t="shared" si="13"/>
        <v>0</v>
      </c>
      <c r="Z47" s="930">
        <f t="shared" si="13"/>
        <v>0</v>
      </c>
      <c r="AA47" s="930">
        <f t="shared" si="13"/>
        <v>0</v>
      </c>
      <c r="AB47" s="930">
        <f t="shared" si="13"/>
        <v>0</v>
      </c>
      <c r="AC47" s="930">
        <f t="shared" si="14"/>
        <v>0</v>
      </c>
      <c r="AD47" s="930">
        <f t="shared" si="14"/>
        <v>0</v>
      </c>
      <c r="AE47" s="930">
        <f t="shared" si="14"/>
        <v>0</v>
      </c>
      <c r="AF47" s="930">
        <f t="shared" si="14"/>
        <v>0</v>
      </c>
      <c r="AG47" s="930">
        <f t="shared" si="14"/>
        <v>0</v>
      </c>
      <c r="AH47" s="930">
        <f t="shared" si="14"/>
        <v>0</v>
      </c>
      <c r="AI47" s="930">
        <f t="shared" si="14"/>
        <v>0</v>
      </c>
      <c r="AJ47" s="930">
        <f t="shared" si="14"/>
        <v>0</v>
      </c>
      <c r="AK47" s="930">
        <f t="shared" si="14"/>
        <v>0</v>
      </c>
      <c r="AL47" s="930">
        <f t="shared" si="14"/>
        <v>0</v>
      </c>
      <c r="AM47" s="930">
        <f t="shared" si="14"/>
        <v>0</v>
      </c>
      <c r="AN47" s="930">
        <f t="shared" si="14"/>
        <v>0</v>
      </c>
      <c r="AO47" s="930">
        <f t="shared" si="14"/>
        <v>0</v>
      </c>
      <c r="AP47" s="930">
        <f t="shared" si="14"/>
        <v>0</v>
      </c>
      <c r="AQ47" s="930">
        <f t="shared" si="14"/>
        <v>0</v>
      </c>
      <c r="AR47" s="930">
        <f t="shared" si="14"/>
        <v>0</v>
      </c>
      <c r="AS47" s="930">
        <f t="shared" si="15"/>
        <v>0</v>
      </c>
      <c r="AT47" s="930">
        <f t="shared" si="15"/>
        <v>0</v>
      </c>
      <c r="AU47" s="930">
        <f t="shared" si="15"/>
        <v>0</v>
      </c>
      <c r="AV47" s="930">
        <f t="shared" si="15"/>
        <v>0</v>
      </c>
      <c r="AW47" s="930">
        <f t="shared" si="15"/>
        <v>0</v>
      </c>
      <c r="AX47" s="930">
        <f t="shared" si="15"/>
        <v>0</v>
      </c>
      <c r="AY47" s="930">
        <f t="shared" si="15"/>
        <v>0</v>
      </c>
      <c r="AZ47" s="930">
        <f t="shared" si="15"/>
        <v>0</v>
      </c>
      <c r="BA47" s="930">
        <f t="shared" si="15"/>
        <v>0</v>
      </c>
      <c r="BB47" s="930">
        <f t="shared" si="15"/>
        <v>0</v>
      </c>
      <c r="BC47" s="930">
        <f t="shared" si="15"/>
        <v>0</v>
      </c>
      <c r="BD47" s="930">
        <f t="shared" si="15"/>
        <v>0</v>
      </c>
      <c r="BE47" s="930">
        <f t="shared" si="15"/>
        <v>0</v>
      </c>
      <c r="BF47" s="930">
        <f t="shared" si="15"/>
        <v>0</v>
      </c>
      <c r="BG47" s="930">
        <f t="shared" si="15"/>
        <v>0</v>
      </c>
      <c r="BH47" s="930">
        <f t="shared" si="15"/>
        <v>0</v>
      </c>
      <c r="BI47" s="930">
        <f t="shared" si="16"/>
        <v>0</v>
      </c>
      <c r="BJ47" s="930">
        <f t="shared" si="16"/>
        <v>0</v>
      </c>
      <c r="BK47" s="930">
        <f t="shared" si="16"/>
        <v>0</v>
      </c>
      <c r="BL47" s="930">
        <f t="shared" si="16"/>
        <v>0</v>
      </c>
      <c r="BM47" s="930">
        <f t="shared" si="16"/>
        <v>0</v>
      </c>
      <c r="BN47" s="930">
        <f t="shared" si="16"/>
        <v>0</v>
      </c>
      <c r="BO47" s="930">
        <f t="shared" si="16"/>
        <v>0</v>
      </c>
      <c r="BP47" s="930">
        <f t="shared" si="16"/>
        <v>0</v>
      </c>
      <c r="BQ47" s="930">
        <f t="shared" si="16"/>
        <v>0</v>
      </c>
      <c r="BR47" s="930">
        <f t="shared" si="16"/>
        <v>0</v>
      </c>
      <c r="BS47" s="930">
        <f t="shared" si="16"/>
        <v>0</v>
      </c>
      <c r="BT47" s="930">
        <f t="shared" si="16"/>
        <v>0</v>
      </c>
      <c r="BU47" s="930">
        <f t="shared" si="16"/>
        <v>0</v>
      </c>
      <c r="BV47" s="930">
        <f t="shared" si="17"/>
        <v>0</v>
      </c>
      <c r="BW47" s="930">
        <f t="shared" si="17"/>
        <v>0</v>
      </c>
      <c r="BX47" s="930">
        <f t="shared" si="17"/>
        <v>0</v>
      </c>
      <c r="BY47" s="930">
        <f t="shared" si="17"/>
        <v>0</v>
      </c>
      <c r="BZ47" s="930">
        <f t="shared" si="17"/>
        <v>0</v>
      </c>
      <c r="CA47" s="930">
        <f t="shared" si="17"/>
        <v>0</v>
      </c>
      <c r="CB47" s="930">
        <f t="shared" si="17"/>
        <v>0</v>
      </c>
      <c r="CC47" s="930">
        <f t="shared" si="17"/>
        <v>0</v>
      </c>
      <c r="CD47" s="930">
        <f t="shared" si="17"/>
        <v>0</v>
      </c>
      <c r="CE47" s="930">
        <f t="shared" si="17"/>
        <v>0</v>
      </c>
      <c r="CF47" s="930">
        <f t="shared" si="17"/>
        <v>0</v>
      </c>
      <c r="CG47" s="930"/>
      <c r="CH47" s="930"/>
      <c r="CI47" s="930"/>
      <c r="CJ47" s="930"/>
      <c r="CK47" s="930"/>
    </row>
    <row r="48" spans="2:89">
      <c r="B48" s="320">
        <v>20</v>
      </c>
      <c r="C48" s="797" t="str">
        <f>CapInvest!B43</f>
        <v>Loan Source Name</v>
      </c>
      <c r="D48" s="321">
        <f>CapInvest!C43</f>
        <v>0</v>
      </c>
      <c r="E48" s="322">
        <f>CapInvest!G43</f>
        <v>0</v>
      </c>
      <c r="F48" s="103">
        <f>CapInvest!F43</f>
        <v>12</v>
      </c>
      <c r="G48" s="103" t="str">
        <f>CapInvest!D43</f>
        <v>Jan</v>
      </c>
      <c r="H48" s="66">
        <f>CapInvest!E43</f>
        <v>2013</v>
      </c>
      <c r="I48" s="66">
        <f t="shared" si="8"/>
        <v>1</v>
      </c>
      <c r="J48" s="621">
        <f t="shared" si="11"/>
        <v>12</v>
      </c>
      <c r="K48" s="930">
        <f t="shared" si="12"/>
        <v>0</v>
      </c>
      <c r="L48" s="930"/>
      <c r="M48" s="930">
        <f t="shared" si="13"/>
        <v>0</v>
      </c>
      <c r="N48" s="930">
        <f t="shared" si="13"/>
        <v>0</v>
      </c>
      <c r="O48" s="930">
        <f t="shared" si="13"/>
        <v>0</v>
      </c>
      <c r="P48" s="930">
        <f t="shared" si="13"/>
        <v>0</v>
      </c>
      <c r="Q48" s="930">
        <f t="shared" si="13"/>
        <v>0</v>
      </c>
      <c r="R48" s="930">
        <f t="shared" si="13"/>
        <v>0</v>
      </c>
      <c r="S48" s="930">
        <f t="shared" si="13"/>
        <v>0</v>
      </c>
      <c r="T48" s="930">
        <f t="shared" si="13"/>
        <v>0</v>
      </c>
      <c r="U48" s="930">
        <f t="shared" si="13"/>
        <v>0</v>
      </c>
      <c r="V48" s="930">
        <f t="shared" si="13"/>
        <v>0</v>
      </c>
      <c r="W48" s="930">
        <f t="shared" si="13"/>
        <v>0</v>
      </c>
      <c r="X48" s="930">
        <f t="shared" si="13"/>
        <v>0</v>
      </c>
      <c r="Y48" s="930">
        <f t="shared" si="13"/>
        <v>0</v>
      </c>
      <c r="Z48" s="930">
        <f t="shared" si="13"/>
        <v>0</v>
      </c>
      <c r="AA48" s="930">
        <f t="shared" si="13"/>
        <v>0</v>
      </c>
      <c r="AB48" s="930">
        <f t="shared" si="13"/>
        <v>0</v>
      </c>
      <c r="AC48" s="930">
        <f t="shared" si="14"/>
        <v>0</v>
      </c>
      <c r="AD48" s="930">
        <f t="shared" si="14"/>
        <v>0</v>
      </c>
      <c r="AE48" s="930">
        <f t="shared" si="14"/>
        <v>0</v>
      </c>
      <c r="AF48" s="930">
        <f t="shared" si="14"/>
        <v>0</v>
      </c>
      <c r="AG48" s="930">
        <f t="shared" si="14"/>
        <v>0</v>
      </c>
      <c r="AH48" s="930">
        <f t="shared" si="14"/>
        <v>0</v>
      </c>
      <c r="AI48" s="930">
        <f t="shared" si="14"/>
        <v>0</v>
      </c>
      <c r="AJ48" s="930">
        <f t="shared" si="14"/>
        <v>0</v>
      </c>
      <c r="AK48" s="930">
        <f t="shared" si="14"/>
        <v>0</v>
      </c>
      <c r="AL48" s="930">
        <f t="shared" si="14"/>
        <v>0</v>
      </c>
      <c r="AM48" s="930">
        <f t="shared" si="14"/>
        <v>0</v>
      </c>
      <c r="AN48" s="930">
        <f t="shared" si="14"/>
        <v>0</v>
      </c>
      <c r="AO48" s="930">
        <f t="shared" si="14"/>
        <v>0</v>
      </c>
      <c r="AP48" s="930">
        <f t="shared" si="14"/>
        <v>0</v>
      </c>
      <c r="AQ48" s="930">
        <f t="shared" si="14"/>
        <v>0</v>
      </c>
      <c r="AR48" s="930">
        <f t="shared" ref="AR48:CF48" si="18">IF(AND(AR$28&gt;=$I48,AR$28&lt;=$J48),$K48,0)</f>
        <v>0</v>
      </c>
      <c r="AS48" s="930">
        <f t="shared" si="18"/>
        <v>0</v>
      </c>
      <c r="AT48" s="930">
        <f t="shared" si="18"/>
        <v>0</v>
      </c>
      <c r="AU48" s="930">
        <f t="shared" si="18"/>
        <v>0</v>
      </c>
      <c r="AV48" s="930">
        <f t="shared" si="18"/>
        <v>0</v>
      </c>
      <c r="AW48" s="930">
        <f t="shared" si="18"/>
        <v>0</v>
      </c>
      <c r="AX48" s="930">
        <f t="shared" si="18"/>
        <v>0</v>
      </c>
      <c r="AY48" s="930">
        <f t="shared" si="18"/>
        <v>0</v>
      </c>
      <c r="AZ48" s="930">
        <f t="shared" si="18"/>
        <v>0</v>
      </c>
      <c r="BA48" s="930">
        <f t="shared" si="18"/>
        <v>0</v>
      </c>
      <c r="BB48" s="930">
        <f t="shared" si="18"/>
        <v>0</v>
      </c>
      <c r="BC48" s="930">
        <f t="shared" si="18"/>
        <v>0</v>
      </c>
      <c r="BD48" s="930">
        <f t="shared" si="18"/>
        <v>0</v>
      </c>
      <c r="BE48" s="930">
        <f t="shared" si="18"/>
        <v>0</v>
      </c>
      <c r="BF48" s="930">
        <f t="shared" si="18"/>
        <v>0</v>
      </c>
      <c r="BG48" s="930">
        <f t="shared" si="18"/>
        <v>0</v>
      </c>
      <c r="BH48" s="930">
        <f t="shared" si="18"/>
        <v>0</v>
      </c>
      <c r="BI48" s="930">
        <f t="shared" si="18"/>
        <v>0</v>
      </c>
      <c r="BJ48" s="930">
        <f t="shared" si="18"/>
        <v>0</v>
      </c>
      <c r="BK48" s="930">
        <f t="shared" si="18"/>
        <v>0</v>
      </c>
      <c r="BL48" s="930">
        <f t="shared" si="18"/>
        <v>0</v>
      </c>
      <c r="BM48" s="930">
        <f t="shared" si="18"/>
        <v>0</v>
      </c>
      <c r="BN48" s="930">
        <f t="shared" si="18"/>
        <v>0</v>
      </c>
      <c r="BO48" s="930">
        <f t="shared" si="18"/>
        <v>0</v>
      </c>
      <c r="BP48" s="930">
        <f t="shared" si="18"/>
        <v>0</v>
      </c>
      <c r="BQ48" s="930">
        <f t="shared" si="18"/>
        <v>0</v>
      </c>
      <c r="BR48" s="930">
        <f t="shared" si="18"/>
        <v>0</v>
      </c>
      <c r="BS48" s="930">
        <f t="shared" si="18"/>
        <v>0</v>
      </c>
      <c r="BT48" s="930">
        <f t="shared" si="18"/>
        <v>0</v>
      </c>
      <c r="BU48" s="930">
        <f t="shared" si="18"/>
        <v>0</v>
      </c>
      <c r="BV48" s="930">
        <f t="shared" si="18"/>
        <v>0</v>
      </c>
      <c r="BW48" s="930">
        <f t="shared" si="18"/>
        <v>0</v>
      </c>
      <c r="BX48" s="930">
        <f t="shared" si="18"/>
        <v>0</v>
      </c>
      <c r="BY48" s="930">
        <f t="shared" si="18"/>
        <v>0</v>
      </c>
      <c r="BZ48" s="930">
        <f t="shared" si="18"/>
        <v>0</v>
      </c>
      <c r="CA48" s="930">
        <f t="shared" si="18"/>
        <v>0</v>
      </c>
      <c r="CB48" s="930">
        <f t="shared" si="18"/>
        <v>0</v>
      </c>
      <c r="CC48" s="930">
        <f t="shared" si="18"/>
        <v>0</v>
      </c>
      <c r="CD48" s="930">
        <f t="shared" si="18"/>
        <v>0</v>
      </c>
      <c r="CE48" s="930">
        <f t="shared" si="18"/>
        <v>0</v>
      </c>
      <c r="CF48" s="930">
        <f t="shared" si="18"/>
        <v>0</v>
      </c>
      <c r="CG48" s="930"/>
      <c r="CH48" s="930"/>
      <c r="CI48" s="930"/>
      <c r="CJ48" s="930"/>
      <c r="CK48" s="930"/>
    </row>
    <row r="49" spans="1:98">
      <c r="G49" s="103"/>
      <c r="H49" s="103"/>
      <c r="K49" s="230" t="s">
        <v>243</v>
      </c>
      <c r="L49" s="230"/>
      <c r="M49" s="323">
        <f t="shared" ref="M49:AR49" si="19">SUM(M29:M48)</f>
        <v>0</v>
      </c>
      <c r="N49" s="323">
        <f t="shared" si="19"/>
        <v>0</v>
      </c>
      <c r="O49" s="323">
        <f t="shared" si="19"/>
        <v>0</v>
      </c>
      <c r="P49" s="323">
        <f t="shared" si="19"/>
        <v>0</v>
      </c>
      <c r="Q49" s="323">
        <f t="shared" si="19"/>
        <v>0</v>
      </c>
      <c r="R49" s="323">
        <f t="shared" si="19"/>
        <v>0</v>
      </c>
      <c r="S49" s="323">
        <f t="shared" si="19"/>
        <v>0</v>
      </c>
      <c r="T49" s="323">
        <f t="shared" si="19"/>
        <v>0</v>
      </c>
      <c r="U49" s="323">
        <f t="shared" si="19"/>
        <v>0</v>
      </c>
      <c r="V49" s="323">
        <f t="shared" si="19"/>
        <v>0</v>
      </c>
      <c r="W49" s="323">
        <f t="shared" si="19"/>
        <v>0</v>
      </c>
      <c r="X49" s="323">
        <f t="shared" si="19"/>
        <v>0</v>
      </c>
      <c r="Y49" s="323">
        <f t="shared" si="19"/>
        <v>0</v>
      </c>
      <c r="Z49" s="323">
        <f t="shared" si="19"/>
        <v>0</v>
      </c>
      <c r="AA49" s="323">
        <f t="shared" si="19"/>
        <v>0</v>
      </c>
      <c r="AB49" s="323">
        <f t="shared" si="19"/>
        <v>0</v>
      </c>
      <c r="AC49" s="323">
        <f t="shared" si="19"/>
        <v>0</v>
      </c>
      <c r="AD49" s="323">
        <f t="shared" si="19"/>
        <v>0</v>
      </c>
      <c r="AE49" s="323">
        <f t="shared" si="19"/>
        <v>0</v>
      </c>
      <c r="AF49" s="323">
        <f t="shared" si="19"/>
        <v>0</v>
      </c>
      <c r="AG49" s="323">
        <f t="shared" si="19"/>
        <v>0</v>
      </c>
      <c r="AH49" s="323">
        <f t="shared" si="19"/>
        <v>0</v>
      </c>
      <c r="AI49" s="323">
        <f t="shared" si="19"/>
        <v>0</v>
      </c>
      <c r="AJ49" s="323">
        <f t="shared" si="19"/>
        <v>0</v>
      </c>
      <c r="AK49" s="323">
        <f t="shared" si="19"/>
        <v>0</v>
      </c>
      <c r="AL49" s="323">
        <f t="shared" si="19"/>
        <v>0</v>
      </c>
      <c r="AM49" s="323">
        <f t="shared" si="19"/>
        <v>0</v>
      </c>
      <c r="AN49" s="323">
        <f t="shared" si="19"/>
        <v>0</v>
      </c>
      <c r="AO49" s="323">
        <f t="shared" si="19"/>
        <v>0</v>
      </c>
      <c r="AP49" s="323">
        <f t="shared" si="19"/>
        <v>0</v>
      </c>
      <c r="AQ49" s="323">
        <f t="shared" si="19"/>
        <v>0</v>
      </c>
      <c r="AR49" s="323">
        <f t="shared" si="19"/>
        <v>0</v>
      </c>
      <c r="AS49" s="323">
        <f t="shared" ref="AS49:BX49" si="20">SUM(AS29:AS48)</f>
        <v>0</v>
      </c>
      <c r="AT49" s="323">
        <f t="shared" si="20"/>
        <v>0</v>
      </c>
      <c r="AU49" s="323">
        <f t="shared" si="20"/>
        <v>0</v>
      </c>
      <c r="AV49" s="323">
        <f t="shared" si="20"/>
        <v>0</v>
      </c>
      <c r="AW49" s="323">
        <f t="shared" si="20"/>
        <v>0</v>
      </c>
      <c r="AX49" s="323">
        <f t="shared" si="20"/>
        <v>0</v>
      </c>
      <c r="AY49" s="323">
        <f t="shared" si="20"/>
        <v>0</v>
      </c>
      <c r="AZ49" s="323">
        <f t="shared" si="20"/>
        <v>0</v>
      </c>
      <c r="BA49" s="323">
        <f t="shared" si="20"/>
        <v>0</v>
      </c>
      <c r="BB49" s="323">
        <f t="shared" si="20"/>
        <v>0</v>
      </c>
      <c r="BC49" s="323">
        <f t="shared" si="20"/>
        <v>0</v>
      </c>
      <c r="BD49" s="323">
        <f t="shared" si="20"/>
        <v>0</v>
      </c>
      <c r="BE49" s="323">
        <f t="shared" si="20"/>
        <v>0</v>
      </c>
      <c r="BF49" s="323">
        <f t="shared" si="20"/>
        <v>0</v>
      </c>
      <c r="BG49" s="323">
        <f t="shared" si="20"/>
        <v>0</v>
      </c>
      <c r="BH49" s="323">
        <f t="shared" si="20"/>
        <v>0</v>
      </c>
      <c r="BI49" s="323">
        <f t="shared" si="20"/>
        <v>0</v>
      </c>
      <c r="BJ49" s="323">
        <f t="shared" si="20"/>
        <v>0</v>
      </c>
      <c r="BK49" s="323">
        <f t="shared" si="20"/>
        <v>0</v>
      </c>
      <c r="BL49" s="323">
        <f t="shared" si="20"/>
        <v>0</v>
      </c>
      <c r="BM49" s="323">
        <f t="shared" si="20"/>
        <v>0</v>
      </c>
      <c r="BN49" s="323">
        <f t="shared" si="20"/>
        <v>0</v>
      </c>
      <c r="BO49" s="323">
        <f t="shared" si="20"/>
        <v>0</v>
      </c>
      <c r="BP49" s="323">
        <f t="shared" si="20"/>
        <v>0</v>
      </c>
      <c r="BQ49" s="323">
        <f t="shared" si="20"/>
        <v>0</v>
      </c>
      <c r="BR49" s="323">
        <f t="shared" si="20"/>
        <v>0</v>
      </c>
      <c r="BS49" s="323">
        <f t="shared" si="20"/>
        <v>0</v>
      </c>
      <c r="BT49" s="323">
        <f t="shared" si="20"/>
        <v>0</v>
      </c>
      <c r="BU49" s="323">
        <f t="shared" si="20"/>
        <v>0</v>
      </c>
      <c r="BV49" s="323">
        <f t="shared" si="20"/>
        <v>0</v>
      </c>
      <c r="BW49" s="323">
        <f t="shared" si="20"/>
        <v>0</v>
      </c>
      <c r="BX49" s="323">
        <f t="shared" si="20"/>
        <v>0</v>
      </c>
      <c r="BY49" s="323">
        <f t="shared" ref="BY49:CF49" si="21">SUM(BY29:BY48)</f>
        <v>0</v>
      </c>
      <c r="BZ49" s="323">
        <f t="shared" si="21"/>
        <v>0</v>
      </c>
      <c r="CA49" s="323">
        <f t="shared" si="21"/>
        <v>0</v>
      </c>
      <c r="CB49" s="323">
        <f t="shared" si="21"/>
        <v>0</v>
      </c>
      <c r="CC49" s="323">
        <f t="shared" si="21"/>
        <v>0</v>
      </c>
      <c r="CD49" s="323">
        <f t="shared" si="21"/>
        <v>0</v>
      </c>
      <c r="CE49" s="323">
        <f t="shared" si="21"/>
        <v>0</v>
      </c>
      <c r="CF49" s="323">
        <f t="shared" si="21"/>
        <v>0</v>
      </c>
    </row>
    <row r="50" spans="1:98">
      <c r="G50" s="103"/>
      <c r="H50" s="103"/>
      <c r="K50" s="65"/>
      <c r="L50" s="65"/>
      <c r="M50" s="796"/>
      <c r="N50" s="796"/>
      <c r="O50" s="796"/>
      <c r="P50" s="796"/>
      <c r="Q50" s="796"/>
      <c r="R50" s="796"/>
      <c r="S50" s="796"/>
      <c r="T50" s="796"/>
      <c r="U50" s="796"/>
      <c r="V50" s="796"/>
      <c r="W50" s="796"/>
      <c r="X50" s="796"/>
      <c r="Y50" s="796"/>
      <c r="Z50" s="796"/>
      <c r="AA50" s="796"/>
      <c r="AB50" s="796"/>
      <c r="AC50" s="796"/>
      <c r="AD50" s="796"/>
      <c r="AE50" s="796"/>
      <c r="AF50" s="796"/>
      <c r="AG50" s="796"/>
      <c r="AH50" s="796"/>
      <c r="AI50" s="796"/>
      <c r="AJ50" s="796"/>
      <c r="AK50" s="796"/>
      <c r="AL50" s="796"/>
      <c r="AM50" s="796"/>
      <c r="AN50" s="796"/>
      <c r="AO50" s="796"/>
      <c r="AP50" s="796"/>
      <c r="AQ50" s="796"/>
      <c r="AR50" s="796"/>
      <c r="AS50" s="796"/>
      <c r="AT50" s="796"/>
      <c r="AU50" s="796"/>
      <c r="AV50" s="796"/>
      <c r="AW50" s="796"/>
      <c r="AX50" s="796"/>
      <c r="AY50" s="796"/>
      <c r="AZ50" s="796"/>
      <c r="BA50" s="796"/>
      <c r="BB50" s="796"/>
      <c r="BC50" s="796"/>
      <c r="BD50" s="796"/>
      <c r="BE50" s="796"/>
      <c r="BF50" s="796"/>
      <c r="BG50" s="796"/>
      <c r="BH50" s="796"/>
      <c r="BI50" s="796"/>
      <c r="BJ50" s="796"/>
      <c r="BK50" s="796"/>
      <c r="BL50" s="796"/>
      <c r="BM50" s="796"/>
      <c r="BN50" s="796"/>
      <c r="BO50" s="796"/>
      <c r="BP50" s="796"/>
      <c r="BQ50" s="796"/>
      <c r="BR50" s="796"/>
      <c r="BS50" s="796"/>
      <c r="BT50" s="796"/>
      <c r="BU50" s="796"/>
      <c r="BV50" s="796"/>
      <c r="BW50" s="796"/>
      <c r="BX50" s="796"/>
      <c r="BY50" s="796"/>
      <c r="BZ50" s="796"/>
      <c r="CA50" s="796"/>
      <c r="CB50" s="796"/>
      <c r="CC50" s="796"/>
      <c r="CD50" s="796"/>
      <c r="CE50" s="796"/>
      <c r="CF50" s="796"/>
    </row>
    <row r="51" spans="1:98">
      <c r="K51" s="65"/>
      <c r="L51" s="65"/>
      <c r="M51" s="796"/>
      <c r="N51" s="796"/>
      <c r="O51" s="796"/>
      <c r="P51" s="796"/>
      <c r="Q51" s="796"/>
      <c r="R51" s="796"/>
      <c r="S51" s="796"/>
      <c r="T51" s="796"/>
      <c r="U51" s="796"/>
      <c r="V51" s="796"/>
      <c r="W51" s="796"/>
      <c r="X51" s="796"/>
      <c r="Y51" s="796"/>
      <c r="Z51" s="796"/>
      <c r="AA51" s="796"/>
      <c r="AB51" s="796"/>
      <c r="AC51" s="796"/>
      <c r="AD51" s="796"/>
      <c r="AE51" s="796"/>
      <c r="AF51" s="796"/>
      <c r="AG51" s="796"/>
      <c r="AH51" s="796"/>
      <c r="AI51" s="796"/>
      <c r="AJ51" s="796"/>
      <c r="AK51" s="796"/>
      <c r="AL51" s="796"/>
      <c r="AM51" s="796"/>
      <c r="AN51" s="796"/>
      <c r="AO51" s="796"/>
      <c r="AP51" s="796"/>
      <c r="AQ51" s="796"/>
      <c r="AR51" s="796"/>
      <c r="AS51" s="796"/>
      <c r="AT51" s="796"/>
      <c r="AU51" s="796"/>
      <c r="AV51" s="796"/>
      <c r="AW51" s="796"/>
      <c r="AX51" s="796"/>
      <c r="AY51" s="796"/>
      <c r="AZ51" s="796"/>
      <c r="BA51" s="796"/>
      <c r="BB51" s="796"/>
      <c r="BC51" s="796"/>
      <c r="BD51" s="796"/>
      <c r="BE51" s="796"/>
      <c r="BF51" s="796"/>
      <c r="BG51" s="796"/>
      <c r="BH51" s="796"/>
      <c r="BI51" s="796"/>
      <c r="BJ51" s="796"/>
      <c r="BK51" s="796"/>
      <c r="BL51" s="796"/>
      <c r="BM51" s="796"/>
      <c r="BN51" s="796"/>
      <c r="BO51" s="796"/>
      <c r="BP51" s="796"/>
      <c r="BQ51" s="796"/>
      <c r="BR51" s="796"/>
      <c r="BS51" s="796"/>
      <c r="BT51" s="796"/>
      <c r="BU51" s="796"/>
      <c r="BV51" s="796"/>
      <c r="BW51" s="796"/>
      <c r="BX51" s="796"/>
      <c r="BY51" s="796"/>
      <c r="BZ51" s="796"/>
      <c r="CA51" s="796"/>
      <c r="CB51" s="796"/>
      <c r="CC51" s="796"/>
      <c r="CD51" s="796"/>
      <c r="CE51" s="796"/>
      <c r="CF51" s="796"/>
    </row>
    <row r="52" spans="1:98" s="1069" customFormat="1" ht="15.75">
      <c r="B52" s="922"/>
      <c r="C52" s="922" t="s">
        <v>344</v>
      </c>
      <c r="D52" s="922"/>
      <c r="E52" s="922"/>
      <c r="F52" s="1070"/>
      <c r="G52" s="922"/>
      <c r="H52" s="922"/>
      <c r="I52" s="922"/>
      <c r="J52" s="922"/>
      <c r="K52" s="1070"/>
      <c r="L52" s="922"/>
      <c r="M52" s="922" t="s">
        <v>344</v>
      </c>
      <c r="N52" s="922"/>
      <c r="O52" s="922"/>
      <c r="P52" s="1070"/>
      <c r="Q52" s="922"/>
      <c r="R52" s="922"/>
      <c r="S52" s="922"/>
      <c r="T52" s="922"/>
      <c r="U52" s="922"/>
      <c r="V52" s="922"/>
      <c r="W52" s="922"/>
      <c r="X52" s="922"/>
      <c r="Y52" s="922" t="s">
        <v>344</v>
      </c>
      <c r="Z52" s="922"/>
      <c r="AA52" s="922"/>
      <c r="AB52" s="922"/>
      <c r="AC52" s="922"/>
      <c r="AD52" s="922"/>
      <c r="AE52" s="922"/>
      <c r="AF52" s="922"/>
      <c r="AG52" s="922"/>
      <c r="AH52" s="922"/>
      <c r="AI52" s="922"/>
      <c r="AJ52" s="922"/>
      <c r="AK52" s="922" t="s">
        <v>344</v>
      </c>
      <c r="AL52" s="922"/>
      <c r="AM52" s="922"/>
      <c r="AN52" s="922"/>
      <c r="AO52" s="1070"/>
      <c r="AP52" s="922"/>
      <c r="AQ52" s="922"/>
      <c r="AR52" s="922"/>
      <c r="AS52" s="922"/>
      <c r="AT52" s="1070"/>
      <c r="AU52" s="922"/>
      <c r="AV52" s="922"/>
      <c r="AW52" s="922" t="s">
        <v>344</v>
      </c>
      <c r="AX52" s="922"/>
      <c r="AY52" s="1070"/>
      <c r="AZ52" s="922"/>
      <c r="BA52" s="922"/>
      <c r="BB52" s="922"/>
      <c r="BC52" s="922"/>
      <c r="BD52" s="1070"/>
      <c r="BE52" s="922"/>
      <c r="BF52" s="922"/>
      <c r="BG52" s="922"/>
      <c r="BH52" s="922"/>
      <c r="BI52" s="922" t="s">
        <v>344</v>
      </c>
      <c r="BJ52" s="922"/>
      <c r="BK52" s="922"/>
      <c r="BL52" s="922"/>
      <c r="BM52" s="922"/>
      <c r="BN52" s="1070"/>
      <c r="BO52" s="922"/>
      <c r="BP52" s="922"/>
      <c r="BQ52" s="922"/>
      <c r="BR52" s="922"/>
      <c r="BS52" s="1070"/>
      <c r="BT52" s="922"/>
      <c r="BU52" s="922" t="s">
        <v>344</v>
      </c>
      <c r="BV52" s="922"/>
      <c r="BW52" s="922"/>
      <c r="BX52" s="1070"/>
      <c r="BY52" s="922"/>
      <c r="BZ52" s="922"/>
      <c r="CA52" s="922"/>
      <c r="CB52" s="922"/>
      <c r="CC52" s="1070"/>
      <c r="CD52" s="922"/>
      <c r="CE52" s="922"/>
      <c r="CF52" s="922"/>
    </row>
    <row r="53" spans="1:98" s="615" customFormat="1" ht="13.5" thickBot="1">
      <c r="B53" s="790"/>
      <c r="C53" s="790"/>
      <c r="D53" s="790"/>
      <c r="E53" s="790"/>
      <c r="F53" s="790"/>
      <c r="G53" s="790"/>
      <c r="H53" s="790"/>
      <c r="I53" s="790"/>
      <c r="J53" s="790"/>
      <c r="K53" s="790"/>
      <c r="L53" s="790"/>
      <c r="M53" s="790">
        <f>cStartDate</f>
        <v>39813</v>
      </c>
      <c r="N53" s="790">
        <f t="shared" ref="N53:AS53" si="22">DATE(YEAR(cStartDate), MONTH(cStartDate)+N$54-1, DAY(cStartDate))</f>
        <v>39844</v>
      </c>
      <c r="O53" s="790">
        <f t="shared" si="22"/>
        <v>39872</v>
      </c>
      <c r="P53" s="790">
        <f t="shared" si="22"/>
        <v>39903</v>
      </c>
      <c r="Q53" s="790">
        <f t="shared" si="22"/>
        <v>39933</v>
      </c>
      <c r="R53" s="790">
        <f t="shared" si="22"/>
        <v>39964</v>
      </c>
      <c r="S53" s="790">
        <f t="shared" si="22"/>
        <v>39994</v>
      </c>
      <c r="T53" s="790">
        <f t="shared" si="22"/>
        <v>40025</v>
      </c>
      <c r="U53" s="790">
        <f t="shared" si="22"/>
        <v>40056</v>
      </c>
      <c r="V53" s="790">
        <f t="shared" si="22"/>
        <v>40086</v>
      </c>
      <c r="W53" s="790">
        <f t="shared" si="22"/>
        <v>40117</v>
      </c>
      <c r="X53" s="790">
        <f t="shared" si="22"/>
        <v>40147</v>
      </c>
      <c r="Y53" s="790">
        <f t="shared" si="22"/>
        <v>40178</v>
      </c>
      <c r="Z53" s="790">
        <f t="shared" si="22"/>
        <v>40209</v>
      </c>
      <c r="AA53" s="790">
        <f t="shared" si="22"/>
        <v>40237</v>
      </c>
      <c r="AB53" s="790">
        <f t="shared" si="22"/>
        <v>40268</v>
      </c>
      <c r="AC53" s="790">
        <f t="shared" si="22"/>
        <v>40298</v>
      </c>
      <c r="AD53" s="790">
        <f t="shared" si="22"/>
        <v>40329</v>
      </c>
      <c r="AE53" s="790">
        <f t="shared" si="22"/>
        <v>40359</v>
      </c>
      <c r="AF53" s="790">
        <f t="shared" si="22"/>
        <v>40390</v>
      </c>
      <c r="AG53" s="790">
        <f t="shared" si="22"/>
        <v>40421</v>
      </c>
      <c r="AH53" s="790">
        <f t="shared" si="22"/>
        <v>40451</v>
      </c>
      <c r="AI53" s="790">
        <f t="shared" si="22"/>
        <v>40482</v>
      </c>
      <c r="AJ53" s="790">
        <f t="shared" si="22"/>
        <v>40512</v>
      </c>
      <c r="AK53" s="790">
        <f t="shared" si="22"/>
        <v>40543</v>
      </c>
      <c r="AL53" s="790">
        <f t="shared" si="22"/>
        <v>40574</v>
      </c>
      <c r="AM53" s="790">
        <f t="shared" si="22"/>
        <v>40602</v>
      </c>
      <c r="AN53" s="790">
        <f t="shared" si="22"/>
        <v>40633</v>
      </c>
      <c r="AO53" s="790">
        <f t="shared" si="22"/>
        <v>40663</v>
      </c>
      <c r="AP53" s="790">
        <f t="shared" si="22"/>
        <v>40694</v>
      </c>
      <c r="AQ53" s="790">
        <f t="shared" si="22"/>
        <v>40724</v>
      </c>
      <c r="AR53" s="790">
        <f t="shared" si="22"/>
        <v>40755</v>
      </c>
      <c r="AS53" s="790">
        <f t="shared" si="22"/>
        <v>40786</v>
      </c>
      <c r="AT53" s="790">
        <f t="shared" ref="AT53:BY53" si="23">DATE(YEAR(cStartDate), MONTH(cStartDate)+AT$54-1, DAY(cStartDate))</f>
        <v>40816</v>
      </c>
      <c r="AU53" s="790">
        <f t="shared" si="23"/>
        <v>40847</v>
      </c>
      <c r="AV53" s="790">
        <f t="shared" si="23"/>
        <v>40877</v>
      </c>
      <c r="AW53" s="790">
        <f t="shared" si="23"/>
        <v>40908</v>
      </c>
      <c r="AX53" s="790">
        <f t="shared" si="23"/>
        <v>40939</v>
      </c>
      <c r="AY53" s="790">
        <f t="shared" si="23"/>
        <v>40968</v>
      </c>
      <c r="AZ53" s="790">
        <f t="shared" si="23"/>
        <v>40999</v>
      </c>
      <c r="BA53" s="790">
        <f t="shared" si="23"/>
        <v>41029</v>
      </c>
      <c r="BB53" s="790">
        <f t="shared" si="23"/>
        <v>41060</v>
      </c>
      <c r="BC53" s="790">
        <f t="shared" si="23"/>
        <v>41090</v>
      </c>
      <c r="BD53" s="790">
        <f t="shared" si="23"/>
        <v>41121</v>
      </c>
      <c r="BE53" s="790">
        <f t="shared" si="23"/>
        <v>41152</v>
      </c>
      <c r="BF53" s="790">
        <f t="shared" si="23"/>
        <v>41182</v>
      </c>
      <c r="BG53" s="790">
        <f t="shared" si="23"/>
        <v>41213</v>
      </c>
      <c r="BH53" s="790">
        <f t="shared" si="23"/>
        <v>41243</v>
      </c>
      <c r="BI53" s="790">
        <f t="shared" si="23"/>
        <v>41274</v>
      </c>
      <c r="BJ53" s="790">
        <f t="shared" si="23"/>
        <v>41305</v>
      </c>
      <c r="BK53" s="790">
        <f t="shared" si="23"/>
        <v>41333</v>
      </c>
      <c r="BL53" s="790">
        <f t="shared" si="23"/>
        <v>41364</v>
      </c>
      <c r="BM53" s="790">
        <f t="shared" si="23"/>
        <v>41394</v>
      </c>
      <c r="BN53" s="790">
        <f t="shared" si="23"/>
        <v>41425</v>
      </c>
      <c r="BO53" s="790">
        <f t="shared" si="23"/>
        <v>41455</v>
      </c>
      <c r="BP53" s="790">
        <f t="shared" si="23"/>
        <v>41486</v>
      </c>
      <c r="BQ53" s="790">
        <f t="shared" si="23"/>
        <v>41517</v>
      </c>
      <c r="BR53" s="790">
        <f t="shared" si="23"/>
        <v>41547</v>
      </c>
      <c r="BS53" s="790">
        <f t="shared" si="23"/>
        <v>41578</v>
      </c>
      <c r="BT53" s="790">
        <f t="shared" si="23"/>
        <v>41608</v>
      </c>
      <c r="BU53" s="790">
        <f t="shared" si="23"/>
        <v>41639</v>
      </c>
      <c r="BV53" s="790">
        <f t="shared" si="23"/>
        <v>41670</v>
      </c>
      <c r="BW53" s="790">
        <f t="shared" si="23"/>
        <v>41698</v>
      </c>
      <c r="BX53" s="790">
        <f t="shared" si="23"/>
        <v>41729</v>
      </c>
      <c r="BY53" s="790">
        <f t="shared" si="23"/>
        <v>41759</v>
      </c>
      <c r="BZ53" s="790">
        <f t="shared" ref="BZ53:CF53" si="24">DATE(YEAR(cStartDate), MONTH(cStartDate)+BZ$54-1, DAY(cStartDate))</f>
        <v>41790</v>
      </c>
      <c r="CA53" s="790">
        <f t="shared" si="24"/>
        <v>41820</v>
      </c>
      <c r="CB53" s="790">
        <f t="shared" si="24"/>
        <v>41851</v>
      </c>
      <c r="CC53" s="790">
        <f t="shared" si="24"/>
        <v>41882</v>
      </c>
      <c r="CD53" s="790">
        <f t="shared" si="24"/>
        <v>41912</v>
      </c>
      <c r="CE53" s="790">
        <f t="shared" si="24"/>
        <v>41943</v>
      </c>
      <c r="CF53" s="790">
        <f t="shared" si="24"/>
        <v>41973</v>
      </c>
    </row>
    <row r="54" spans="1:98" s="801" customFormat="1" ht="39" thickBot="1">
      <c r="A54" s="640"/>
      <c r="B54" s="790" t="str">
        <f>B28</f>
        <v>Loan #</v>
      </c>
      <c r="C54" s="790" t="str">
        <f t="shared" ref="C54:K54" si="25">C28</f>
        <v>Name of Loan Source</v>
      </c>
      <c r="D54" s="790" t="str">
        <f t="shared" si="25"/>
        <v>Amount</v>
      </c>
      <c r="E54" s="790" t="str">
        <f t="shared" si="25"/>
        <v>Rate</v>
      </c>
      <c r="F54" s="790" t="str">
        <f t="shared" si="25"/>
        <v>Periods</v>
      </c>
      <c r="G54" s="790" t="str">
        <f t="shared" si="25"/>
        <v>Start Month</v>
      </c>
      <c r="H54" s="790" t="str">
        <f t="shared" si="25"/>
        <v>Start Year</v>
      </c>
      <c r="I54" s="790" t="str">
        <f t="shared" si="25"/>
        <v>Begin Pay Month</v>
      </c>
      <c r="J54" s="790" t="str">
        <f t="shared" si="25"/>
        <v>End Pay Month</v>
      </c>
      <c r="K54" s="790" t="str">
        <f t="shared" si="25"/>
        <v>Pmt Amt (P+I)</v>
      </c>
      <c r="L54" s="790"/>
      <c r="M54" s="791">
        <v>1</v>
      </c>
      <c r="N54" s="791">
        <v>2</v>
      </c>
      <c r="O54" s="791">
        <v>3</v>
      </c>
      <c r="P54" s="791">
        <v>4</v>
      </c>
      <c r="Q54" s="791">
        <v>5</v>
      </c>
      <c r="R54" s="791">
        <v>6</v>
      </c>
      <c r="S54" s="791">
        <v>7</v>
      </c>
      <c r="T54" s="791">
        <v>8</v>
      </c>
      <c r="U54" s="791">
        <v>9</v>
      </c>
      <c r="V54" s="791">
        <v>10</v>
      </c>
      <c r="W54" s="791">
        <v>11</v>
      </c>
      <c r="X54" s="791">
        <v>12</v>
      </c>
      <c r="Y54" s="791">
        <v>13</v>
      </c>
      <c r="Z54" s="791">
        <v>14</v>
      </c>
      <c r="AA54" s="791">
        <v>15</v>
      </c>
      <c r="AB54" s="791">
        <v>16</v>
      </c>
      <c r="AC54" s="791">
        <v>17</v>
      </c>
      <c r="AD54" s="791">
        <v>18</v>
      </c>
      <c r="AE54" s="791">
        <v>19</v>
      </c>
      <c r="AF54" s="791">
        <v>20</v>
      </c>
      <c r="AG54" s="791">
        <v>21</v>
      </c>
      <c r="AH54" s="791">
        <v>22</v>
      </c>
      <c r="AI54" s="791">
        <v>23</v>
      </c>
      <c r="AJ54" s="791">
        <v>24</v>
      </c>
      <c r="AK54" s="791">
        <v>25</v>
      </c>
      <c r="AL54" s="791">
        <v>26</v>
      </c>
      <c r="AM54" s="791">
        <v>27</v>
      </c>
      <c r="AN54" s="791">
        <v>28</v>
      </c>
      <c r="AO54" s="791">
        <v>29</v>
      </c>
      <c r="AP54" s="791">
        <v>30</v>
      </c>
      <c r="AQ54" s="791">
        <v>31</v>
      </c>
      <c r="AR54" s="791">
        <v>32</v>
      </c>
      <c r="AS54" s="791">
        <v>33</v>
      </c>
      <c r="AT54" s="791">
        <v>34</v>
      </c>
      <c r="AU54" s="791">
        <v>35</v>
      </c>
      <c r="AV54" s="791">
        <v>36</v>
      </c>
      <c r="AW54" s="791">
        <v>37</v>
      </c>
      <c r="AX54" s="791">
        <v>38</v>
      </c>
      <c r="AY54" s="791">
        <v>39</v>
      </c>
      <c r="AZ54" s="791">
        <v>40</v>
      </c>
      <c r="BA54" s="791">
        <v>41</v>
      </c>
      <c r="BB54" s="791">
        <v>42</v>
      </c>
      <c r="BC54" s="791">
        <v>43</v>
      </c>
      <c r="BD54" s="791">
        <v>44</v>
      </c>
      <c r="BE54" s="791">
        <v>45</v>
      </c>
      <c r="BF54" s="791">
        <v>46</v>
      </c>
      <c r="BG54" s="791">
        <v>47</v>
      </c>
      <c r="BH54" s="791">
        <v>48</v>
      </c>
      <c r="BI54" s="791">
        <v>49</v>
      </c>
      <c r="BJ54" s="791">
        <v>50</v>
      </c>
      <c r="BK54" s="791">
        <v>51</v>
      </c>
      <c r="BL54" s="791">
        <v>52</v>
      </c>
      <c r="BM54" s="791">
        <v>53</v>
      </c>
      <c r="BN54" s="791">
        <v>54</v>
      </c>
      <c r="BO54" s="791">
        <v>55</v>
      </c>
      <c r="BP54" s="791">
        <v>56</v>
      </c>
      <c r="BQ54" s="791">
        <v>57</v>
      </c>
      <c r="BR54" s="791">
        <v>58</v>
      </c>
      <c r="BS54" s="791">
        <v>59</v>
      </c>
      <c r="BT54" s="791">
        <v>60</v>
      </c>
      <c r="BU54" s="791">
        <v>61</v>
      </c>
      <c r="BV54" s="791">
        <v>62</v>
      </c>
      <c r="BW54" s="791">
        <v>63</v>
      </c>
      <c r="BX54" s="791">
        <v>64</v>
      </c>
      <c r="BY54" s="791">
        <v>65</v>
      </c>
      <c r="BZ54" s="791">
        <v>66</v>
      </c>
      <c r="CA54" s="791">
        <v>67</v>
      </c>
      <c r="CB54" s="791">
        <v>68</v>
      </c>
      <c r="CC54" s="791">
        <v>69</v>
      </c>
      <c r="CD54" s="791">
        <v>70</v>
      </c>
      <c r="CE54" s="791">
        <v>71</v>
      </c>
      <c r="CF54" s="791">
        <v>72</v>
      </c>
      <c r="CG54" s="807"/>
      <c r="CH54" s="623"/>
      <c r="CI54" s="623"/>
      <c r="CJ54" s="623"/>
      <c r="CK54" s="623"/>
      <c r="CL54" s="623"/>
      <c r="CM54" s="623"/>
      <c r="CN54" s="623"/>
      <c r="CO54" s="623"/>
      <c r="CP54" s="623"/>
      <c r="CQ54" s="623"/>
      <c r="CR54" s="623"/>
      <c r="CS54" s="623"/>
      <c r="CT54" s="623"/>
    </row>
    <row r="55" spans="1:98">
      <c r="B55" s="924">
        <f t="shared" ref="B55:K55" si="26">B29</f>
        <v>1</v>
      </c>
      <c r="C55" t="str">
        <f t="shared" si="26"/>
        <v>Loan Source Name</v>
      </c>
      <c r="D55">
        <f t="shared" si="26"/>
        <v>0</v>
      </c>
      <c r="E55">
        <f t="shared" si="26"/>
        <v>0</v>
      </c>
      <c r="F55">
        <f t="shared" si="26"/>
        <v>12</v>
      </c>
      <c r="G55" t="str">
        <f t="shared" si="26"/>
        <v>Jan</v>
      </c>
      <c r="H55">
        <f t="shared" si="26"/>
        <v>2013</v>
      </c>
      <c r="I55">
        <f t="shared" si="26"/>
        <v>1</v>
      </c>
      <c r="J55">
        <f t="shared" si="26"/>
        <v>12</v>
      </c>
      <c r="K55" s="929">
        <f t="shared" si="26"/>
        <v>0</v>
      </c>
      <c r="L55" s="929"/>
      <c r="M55" s="929">
        <f>IF(AND(M$54&gt;=$I55,M$54&lt;=$J55),IPMT($E55/12,M$54-$I55+1,$F55,-$D55),0)</f>
        <v>0</v>
      </c>
      <c r="N55" s="929">
        <f>IF(AND(N$54&gt;=$I55,N$54&lt;=$J55),IPMT($E55/12,N$54-$I55+1,$F55,-$D55),0)</f>
        <v>0</v>
      </c>
      <c r="O55" s="929">
        <f>IF(AND(O$54&gt;=$I55,O$54&lt;=$J55),IPMT($E55/12,O$54-$I55+1,$F55,-$D55),0)</f>
        <v>0</v>
      </c>
      <c r="P55" s="929">
        <f t="shared" ref="P55:CA58" si="27">IF(AND(P$54&gt;=$I55,P$54&lt;=$J55),IPMT($E55/12,P$54-$I55+1,$F55,-$D55),0)</f>
        <v>0</v>
      </c>
      <c r="Q55" s="929">
        <f t="shared" si="27"/>
        <v>0</v>
      </c>
      <c r="R55" s="929">
        <f t="shared" si="27"/>
        <v>0</v>
      </c>
      <c r="S55" s="929">
        <f t="shared" si="27"/>
        <v>0</v>
      </c>
      <c r="T55" s="929">
        <f t="shared" si="27"/>
        <v>0</v>
      </c>
      <c r="U55" s="929">
        <f t="shared" si="27"/>
        <v>0</v>
      </c>
      <c r="V55" s="929">
        <f t="shared" si="27"/>
        <v>0</v>
      </c>
      <c r="W55" s="929">
        <f t="shared" si="27"/>
        <v>0</v>
      </c>
      <c r="X55" s="929">
        <f t="shared" si="27"/>
        <v>0</v>
      </c>
      <c r="Y55" s="929">
        <f t="shared" si="27"/>
        <v>0</v>
      </c>
      <c r="Z55" s="929">
        <f t="shared" si="27"/>
        <v>0</v>
      </c>
      <c r="AA55" s="929">
        <f t="shared" si="27"/>
        <v>0</v>
      </c>
      <c r="AB55" s="929">
        <f t="shared" si="27"/>
        <v>0</v>
      </c>
      <c r="AC55" s="929">
        <f t="shared" si="27"/>
        <v>0</v>
      </c>
      <c r="AD55" s="929">
        <f t="shared" si="27"/>
        <v>0</v>
      </c>
      <c r="AE55" s="929">
        <f t="shared" si="27"/>
        <v>0</v>
      </c>
      <c r="AF55" s="929">
        <f t="shared" si="27"/>
        <v>0</v>
      </c>
      <c r="AG55" s="929">
        <f t="shared" si="27"/>
        <v>0</v>
      </c>
      <c r="AH55" s="929">
        <f t="shared" si="27"/>
        <v>0</v>
      </c>
      <c r="AI55" s="929">
        <f t="shared" si="27"/>
        <v>0</v>
      </c>
      <c r="AJ55" s="929">
        <f t="shared" si="27"/>
        <v>0</v>
      </c>
      <c r="AK55" s="929">
        <f t="shared" si="27"/>
        <v>0</v>
      </c>
      <c r="AL55" s="929">
        <f t="shared" si="27"/>
        <v>0</v>
      </c>
      <c r="AM55" s="929">
        <f t="shared" si="27"/>
        <v>0</v>
      </c>
      <c r="AN55" s="929">
        <f t="shared" si="27"/>
        <v>0</v>
      </c>
      <c r="AO55" s="929">
        <f t="shared" si="27"/>
        <v>0</v>
      </c>
      <c r="AP55" s="929">
        <f t="shared" si="27"/>
        <v>0</v>
      </c>
      <c r="AQ55" s="929">
        <f t="shared" si="27"/>
        <v>0</v>
      </c>
      <c r="AR55" s="929">
        <f t="shared" si="27"/>
        <v>0</v>
      </c>
      <c r="AS55" s="929">
        <f t="shared" si="27"/>
        <v>0</v>
      </c>
      <c r="AT55" s="929">
        <f t="shared" si="27"/>
        <v>0</v>
      </c>
      <c r="AU55" s="929">
        <f t="shared" si="27"/>
        <v>0</v>
      </c>
      <c r="AV55" s="929">
        <f t="shared" si="27"/>
        <v>0</v>
      </c>
      <c r="AW55" s="929">
        <f t="shared" si="27"/>
        <v>0</v>
      </c>
      <c r="AX55" s="929">
        <f t="shared" si="27"/>
        <v>0</v>
      </c>
      <c r="AY55" s="929">
        <f t="shared" si="27"/>
        <v>0</v>
      </c>
      <c r="AZ55" s="929">
        <f t="shared" si="27"/>
        <v>0</v>
      </c>
      <c r="BA55" s="929">
        <f t="shared" si="27"/>
        <v>0</v>
      </c>
      <c r="BB55" s="929">
        <f t="shared" si="27"/>
        <v>0</v>
      </c>
      <c r="BC55" s="929">
        <f t="shared" si="27"/>
        <v>0</v>
      </c>
      <c r="BD55" s="929">
        <f t="shared" si="27"/>
        <v>0</v>
      </c>
      <c r="BE55" s="929">
        <f t="shared" si="27"/>
        <v>0</v>
      </c>
      <c r="BF55" s="929">
        <f t="shared" si="27"/>
        <v>0</v>
      </c>
      <c r="BG55" s="929">
        <f t="shared" si="27"/>
        <v>0</v>
      </c>
      <c r="BH55" s="929">
        <f t="shared" si="27"/>
        <v>0</v>
      </c>
      <c r="BI55" s="929">
        <f t="shared" si="27"/>
        <v>0</v>
      </c>
      <c r="BJ55" s="929">
        <f t="shared" si="27"/>
        <v>0</v>
      </c>
      <c r="BK55" s="929">
        <f t="shared" si="27"/>
        <v>0</v>
      </c>
      <c r="BL55" s="929">
        <f t="shared" si="27"/>
        <v>0</v>
      </c>
      <c r="BM55" s="929">
        <f t="shared" si="27"/>
        <v>0</v>
      </c>
      <c r="BN55" s="929">
        <f t="shared" si="27"/>
        <v>0</v>
      </c>
      <c r="BO55" s="929">
        <f t="shared" si="27"/>
        <v>0</v>
      </c>
      <c r="BP55" s="929">
        <f t="shared" si="27"/>
        <v>0</v>
      </c>
      <c r="BQ55" s="929">
        <f t="shared" si="27"/>
        <v>0</v>
      </c>
      <c r="BR55" s="929">
        <f t="shared" si="27"/>
        <v>0</v>
      </c>
      <c r="BS55" s="929">
        <f t="shared" si="27"/>
        <v>0</v>
      </c>
      <c r="BT55" s="929">
        <f t="shared" si="27"/>
        <v>0</v>
      </c>
      <c r="BU55" s="929">
        <f t="shared" si="27"/>
        <v>0</v>
      </c>
      <c r="BV55" s="929">
        <f t="shared" si="27"/>
        <v>0</v>
      </c>
      <c r="BW55" s="929">
        <f t="shared" si="27"/>
        <v>0</v>
      </c>
      <c r="BX55" s="929">
        <f t="shared" si="27"/>
        <v>0</v>
      </c>
      <c r="BY55" s="929">
        <f t="shared" si="27"/>
        <v>0</v>
      </c>
      <c r="BZ55" s="929">
        <f t="shared" si="27"/>
        <v>0</v>
      </c>
      <c r="CA55" s="929">
        <f t="shared" si="27"/>
        <v>0</v>
      </c>
      <c r="CB55" s="929">
        <f t="shared" ref="CB55:CF70" si="28">IF(AND(CB$54&gt;=$I55,CB$54&lt;=$J55),IPMT($E55/12,CB$54-$I55+1,$F55,-$D55),0)</f>
        <v>0</v>
      </c>
      <c r="CC55" s="929">
        <f t="shared" si="28"/>
        <v>0</v>
      </c>
      <c r="CD55" s="929">
        <f t="shared" si="28"/>
        <v>0</v>
      </c>
      <c r="CE55" s="929">
        <f t="shared" si="28"/>
        <v>0</v>
      </c>
      <c r="CF55" s="929">
        <f t="shared" si="28"/>
        <v>0</v>
      </c>
    </row>
    <row r="56" spans="1:98">
      <c r="B56" s="320">
        <f t="shared" ref="B56:K56" si="29">B30</f>
        <v>2</v>
      </c>
      <c r="C56" s="797" t="str">
        <f t="shared" si="29"/>
        <v>Loan Source Name</v>
      </c>
      <c r="D56" s="321">
        <f t="shared" si="29"/>
        <v>0</v>
      </c>
      <c r="E56" s="322">
        <f t="shared" si="29"/>
        <v>0</v>
      </c>
      <c r="F56" s="103">
        <f t="shared" si="29"/>
        <v>12</v>
      </c>
      <c r="G56" s="103" t="str">
        <f t="shared" si="29"/>
        <v>Jan</v>
      </c>
      <c r="H56" s="66">
        <f t="shared" si="29"/>
        <v>2013</v>
      </c>
      <c r="I56" s="66">
        <f t="shared" si="29"/>
        <v>1</v>
      </c>
      <c r="J56" s="621">
        <f t="shared" si="29"/>
        <v>12</v>
      </c>
      <c r="K56" s="929">
        <f t="shared" si="29"/>
        <v>0</v>
      </c>
      <c r="L56" s="929"/>
      <c r="M56" s="929">
        <f>IF(AND(DepnSchedule!P$4&gt;=$I$30,DepnSchedule!P$4&lt;($I$30+$F$30)),IPMT($E$30/12,DepnSchedule!P$4-$I$30+1,$F$30,-$D$30),0)</f>
        <v>0</v>
      </c>
      <c r="N56" s="929">
        <f>IF(AND(DepnSchedule!Q$4&gt;=$I$30,DepnSchedule!Q$4&lt;($I$30+$F$30)),IPMT($E$30/12,DepnSchedule!Q$4-$I$30+1,$F$30,-$D$30),0)</f>
        <v>0</v>
      </c>
      <c r="O56" s="929">
        <f t="shared" ref="O56:AD74" si="30">IF(AND(O$54&gt;=$I56,O$54&lt;=$J56),IPMT($E56/12,O$54-$I56+1,$F56,-$D56),0)</f>
        <v>0</v>
      </c>
      <c r="P56" s="929">
        <f t="shared" si="27"/>
        <v>0</v>
      </c>
      <c r="Q56" s="929">
        <f t="shared" si="27"/>
        <v>0</v>
      </c>
      <c r="R56" s="929">
        <f t="shared" si="27"/>
        <v>0</v>
      </c>
      <c r="S56" s="929">
        <f t="shared" si="27"/>
        <v>0</v>
      </c>
      <c r="T56" s="929">
        <f t="shared" si="27"/>
        <v>0</v>
      </c>
      <c r="U56" s="929">
        <f t="shared" si="27"/>
        <v>0</v>
      </c>
      <c r="V56" s="929">
        <f t="shared" si="27"/>
        <v>0</v>
      </c>
      <c r="W56" s="929">
        <f t="shared" si="27"/>
        <v>0</v>
      </c>
      <c r="X56" s="929">
        <f t="shared" si="27"/>
        <v>0</v>
      </c>
      <c r="Y56" s="929">
        <f t="shared" si="27"/>
        <v>0</v>
      </c>
      <c r="Z56" s="929">
        <f t="shared" si="27"/>
        <v>0</v>
      </c>
      <c r="AA56" s="929">
        <f t="shared" si="27"/>
        <v>0</v>
      </c>
      <c r="AB56" s="929">
        <f t="shared" si="27"/>
        <v>0</v>
      </c>
      <c r="AC56" s="929">
        <f t="shared" si="27"/>
        <v>0</v>
      </c>
      <c r="AD56" s="929">
        <f t="shared" si="27"/>
        <v>0</v>
      </c>
      <c r="AE56" s="929">
        <f t="shared" si="27"/>
        <v>0</v>
      </c>
      <c r="AF56" s="929">
        <f t="shared" si="27"/>
        <v>0</v>
      </c>
      <c r="AG56" s="929">
        <f t="shared" si="27"/>
        <v>0</v>
      </c>
      <c r="AH56" s="929">
        <f t="shared" si="27"/>
        <v>0</v>
      </c>
      <c r="AI56" s="929">
        <f t="shared" si="27"/>
        <v>0</v>
      </c>
      <c r="AJ56" s="929">
        <f t="shared" si="27"/>
        <v>0</v>
      </c>
      <c r="AK56" s="929">
        <f t="shared" si="27"/>
        <v>0</v>
      </c>
      <c r="AL56" s="929">
        <f t="shared" si="27"/>
        <v>0</v>
      </c>
      <c r="AM56" s="929">
        <f t="shared" si="27"/>
        <v>0</v>
      </c>
      <c r="AN56" s="929">
        <f t="shared" si="27"/>
        <v>0</v>
      </c>
      <c r="AO56" s="929">
        <f t="shared" si="27"/>
        <v>0</v>
      </c>
      <c r="AP56" s="929">
        <f t="shared" si="27"/>
        <v>0</v>
      </c>
      <c r="AQ56" s="929">
        <f t="shared" si="27"/>
        <v>0</v>
      </c>
      <c r="AR56" s="929">
        <f t="shared" si="27"/>
        <v>0</v>
      </c>
      <c r="AS56" s="929">
        <f t="shared" si="27"/>
        <v>0</v>
      </c>
      <c r="AT56" s="929">
        <f t="shared" si="27"/>
        <v>0</v>
      </c>
      <c r="AU56" s="929">
        <f t="shared" si="27"/>
        <v>0</v>
      </c>
      <c r="AV56" s="929">
        <f t="shared" si="27"/>
        <v>0</v>
      </c>
      <c r="AW56" s="929">
        <f t="shared" si="27"/>
        <v>0</v>
      </c>
      <c r="AX56" s="929">
        <f t="shared" si="27"/>
        <v>0</v>
      </c>
      <c r="AY56" s="929">
        <f t="shared" si="27"/>
        <v>0</v>
      </c>
      <c r="AZ56" s="929">
        <f t="shared" si="27"/>
        <v>0</v>
      </c>
      <c r="BA56" s="929">
        <f t="shared" si="27"/>
        <v>0</v>
      </c>
      <c r="BB56" s="929">
        <f t="shared" si="27"/>
        <v>0</v>
      </c>
      <c r="BC56" s="929">
        <f t="shared" si="27"/>
        <v>0</v>
      </c>
      <c r="BD56" s="929">
        <f t="shared" si="27"/>
        <v>0</v>
      </c>
      <c r="BE56" s="929">
        <f t="shared" si="27"/>
        <v>0</v>
      </c>
      <c r="BF56" s="929">
        <f t="shared" si="27"/>
        <v>0</v>
      </c>
      <c r="BG56" s="929">
        <f t="shared" si="27"/>
        <v>0</v>
      </c>
      <c r="BH56" s="929">
        <f t="shared" si="27"/>
        <v>0</v>
      </c>
      <c r="BI56" s="929">
        <f t="shared" si="27"/>
        <v>0</v>
      </c>
      <c r="BJ56" s="929">
        <f t="shared" si="27"/>
        <v>0</v>
      </c>
      <c r="BK56" s="929">
        <f t="shared" si="27"/>
        <v>0</v>
      </c>
      <c r="BL56" s="929">
        <f t="shared" si="27"/>
        <v>0</v>
      </c>
      <c r="BM56" s="929">
        <f t="shared" si="27"/>
        <v>0</v>
      </c>
      <c r="BN56" s="929">
        <f t="shared" si="27"/>
        <v>0</v>
      </c>
      <c r="BO56" s="929">
        <f t="shared" si="27"/>
        <v>0</v>
      </c>
      <c r="BP56" s="929">
        <f t="shared" si="27"/>
        <v>0</v>
      </c>
      <c r="BQ56" s="929">
        <f t="shared" si="27"/>
        <v>0</v>
      </c>
      <c r="BR56" s="929">
        <f t="shared" si="27"/>
        <v>0</v>
      </c>
      <c r="BS56" s="929">
        <f t="shared" si="27"/>
        <v>0</v>
      </c>
      <c r="BT56" s="929">
        <f t="shared" si="27"/>
        <v>0</v>
      </c>
      <c r="BU56" s="929">
        <f t="shared" si="27"/>
        <v>0</v>
      </c>
      <c r="BV56" s="929">
        <f t="shared" si="27"/>
        <v>0</v>
      </c>
      <c r="BW56" s="929">
        <f t="shared" si="27"/>
        <v>0</v>
      </c>
      <c r="BX56" s="929">
        <f t="shared" si="27"/>
        <v>0</v>
      </c>
      <c r="BY56" s="929">
        <f t="shared" si="27"/>
        <v>0</v>
      </c>
      <c r="BZ56" s="929">
        <f t="shared" si="27"/>
        <v>0</v>
      </c>
      <c r="CA56" s="929">
        <f t="shared" si="27"/>
        <v>0</v>
      </c>
      <c r="CB56" s="929">
        <f t="shared" si="28"/>
        <v>0</v>
      </c>
      <c r="CC56" s="929">
        <f t="shared" si="28"/>
        <v>0</v>
      </c>
      <c r="CD56" s="929">
        <f t="shared" si="28"/>
        <v>0</v>
      </c>
      <c r="CE56" s="929">
        <f t="shared" si="28"/>
        <v>0</v>
      </c>
      <c r="CF56" s="929">
        <f t="shared" si="28"/>
        <v>0</v>
      </c>
    </row>
    <row r="57" spans="1:98">
      <c r="B57" s="320">
        <f t="shared" ref="B57:K57" si="31">B31</f>
        <v>3</v>
      </c>
      <c r="C57" s="797" t="str">
        <f t="shared" si="31"/>
        <v>Loan Source Name</v>
      </c>
      <c r="D57" s="321">
        <f t="shared" si="31"/>
        <v>0</v>
      </c>
      <c r="E57" s="322">
        <f t="shared" si="31"/>
        <v>0</v>
      </c>
      <c r="F57" s="103">
        <f t="shared" si="31"/>
        <v>12</v>
      </c>
      <c r="G57" s="103" t="str">
        <f t="shared" si="31"/>
        <v>Jan</v>
      </c>
      <c r="H57" s="66">
        <f t="shared" si="31"/>
        <v>2013</v>
      </c>
      <c r="I57" s="66">
        <f t="shared" si="31"/>
        <v>1</v>
      </c>
      <c r="J57" s="621">
        <f t="shared" si="31"/>
        <v>12</v>
      </c>
      <c r="K57" s="929">
        <f t="shared" si="31"/>
        <v>0</v>
      </c>
      <c r="L57" s="929"/>
      <c r="M57" s="929">
        <f>IF(AND(DepnSchedule!P$4&gt;=$I31,DepnSchedule!P$4&lt;($I31+$F31)),IPMT($E31/12,DepnSchedule!P$4-$I31+1,$F31,-$D31),0)</f>
        <v>0</v>
      </c>
      <c r="N57" s="929">
        <f>IF(AND(DepnSchedule!Q$4&gt;=$I31,DepnSchedule!Q$4&lt;($I31+$F31)),IPMT($E31/12,DepnSchedule!Q$4-$I31+1,$F31,-$D31),0)</f>
        <v>0</v>
      </c>
      <c r="O57" s="929">
        <f t="shared" si="30"/>
        <v>0</v>
      </c>
      <c r="P57" s="929">
        <f t="shared" si="27"/>
        <v>0</v>
      </c>
      <c r="Q57" s="929">
        <f t="shared" si="27"/>
        <v>0</v>
      </c>
      <c r="R57" s="929">
        <f t="shared" si="27"/>
        <v>0</v>
      </c>
      <c r="S57" s="929">
        <f t="shared" si="27"/>
        <v>0</v>
      </c>
      <c r="T57" s="929">
        <f t="shared" si="27"/>
        <v>0</v>
      </c>
      <c r="U57" s="929">
        <f t="shared" si="27"/>
        <v>0</v>
      </c>
      <c r="V57" s="929">
        <f t="shared" si="27"/>
        <v>0</v>
      </c>
      <c r="W57" s="929">
        <f t="shared" si="27"/>
        <v>0</v>
      </c>
      <c r="X57" s="929">
        <f t="shared" si="27"/>
        <v>0</v>
      </c>
      <c r="Y57" s="929">
        <f t="shared" si="27"/>
        <v>0</v>
      </c>
      <c r="Z57" s="929">
        <f t="shared" si="27"/>
        <v>0</v>
      </c>
      <c r="AA57" s="929">
        <f t="shared" si="27"/>
        <v>0</v>
      </c>
      <c r="AB57" s="929">
        <f t="shared" si="27"/>
        <v>0</v>
      </c>
      <c r="AC57" s="929">
        <f t="shared" si="27"/>
        <v>0</v>
      </c>
      <c r="AD57" s="929">
        <f t="shared" si="27"/>
        <v>0</v>
      </c>
      <c r="AE57" s="929">
        <f t="shared" si="27"/>
        <v>0</v>
      </c>
      <c r="AF57" s="929">
        <f t="shared" si="27"/>
        <v>0</v>
      </c>
      <c r="AG57" s="929">
        <f t="shared" si="27"/>
        <v>0</v>
      </c>
      <c r="AH57" s="929">
        <f t="shared" si="27"/>
        <v>0</v>
      </c>
      <c r="AI57" s="929">
        <f t="shared" si="27"/>
        <v>0</v>
      </c>
      <c r="AJ57" s="929">
        <f t="shared" si="27"/>
        <v>0</v>
      </c>
      <c r="AK57" s="929">
        <f t="shared" si="27"/>
        <v>0</v>
      </c>
      <c r="AL57" s="929">
        <f t="shared" si="27"/>
        <v>0</v>
      </c>
      <c r="AM57" s="929">
        <f t="shared" si="27"/>
        <v>0</v>
      </c>
      <c r="AN57" s="929">
        <f t="shared" si="27"/>
        <v>0</v>
      </c>
      <c r="AO57" s="929">
        <f t="shared" si="27"/>
        <v>0</v>
      </c>
      <c r="AP57" s="929">
        <f t="shared" si="27"/>
        <v>0</v>
      </c>
      <c r="AQ57" s="929">
        <f t="shared" si="27"/>
        <v>0</v>
      </c>
      <c r="AR57" s="929">
        <f t="shared" si="27"/>
        <v>0</v>
      </c>
      <c r="AS57" s="929">
        <f t="shared" si="27"/>
        <v>0</v>
      </c>
      <c r="AT57" s="929">
        <f t="shared" si="27"/>
        <v>0</v>
      </c>
      <c r="AU57" s="929">
        <f t="shared" si="27"/>
        <v>0</v>
      </c>
      <c r="AV57" s="929">
        <f t="shared" si="27"/>
        <v>0</v>
      </c>
      <c r="AW57" s="929">
        <f t="shared" si="27"/>
        <v>0</v>
      </c>
      <c r="AX57" s="929">
        <f t="shared" si="27"/>
        <v>0</v>
      </c>
      <c r="AY57" s="929">
        <f t="shared" si="27"/>
        <v>0</v>
      </c>
      <c r="AZ57" s="929">
        <f t="shared" si="27"/>
        <v>0</v>
      </c>
      <c r="BA57" s="929">
        <f t="shared" si="27"/>
        <v>0</v>
      </c>
      <c r="BB57" s="929">
        <f t="shared" si="27"/>
        <v>0</v>
      </c>
      <c r="BC57" s="929">
        <f t="shared" si="27"/>
        <v>0</v>
      </c>
      <c r="BD57" s="929">
        <f t="shared" si="27"/>
        <v>0</v>
      </c>
      <c r="BE57" s="929">
        <f t="shared" si="27"/>
        <v>0</v>
      </c>
      <c r="BF57" s="929">
        <f t="shared" si="27"/>
        <v>0</v>
      </c>
      <c r="BG57" s="929">
        <f t="shared" si="27"/>
        <v>0</v>
      </c>
      <c r="BH57" s="929">
        <f t="shared" si="27"/>
        <v>0</v>
      </c>
      <c r="BI57" s="929">
        <f t="shared" si="27"/>
        <v>0</v>
      </c>
      <c r="BJ57" s="929">
        <f t="shared" si="27"/>
        <v>0</v>
      </c>
      <c r="BK57" s="929">
        <f t="shared" si="27"/>
        <v>0</v>
      </c>
      <c r="BL57" s="929">
        <f t="shared" si="27"/>
        <v>0</v>
      </c>
      <c r="BM57" s="929">
        <f t="shared" si="27"/>
        <v>0</v>
      </c>
      <c r="BN57" s="929">
        <f t="shared" si="27"/>
        <v>0</v>
      </c>
      <c r="BO57" s="929">
        <f t="shared" si="27"/>
        <v>0</v>
      </c>
      <c r="BP57" s="929">
        <f t="shared" si="27"/>
        <v>0</v>
      </c>
      <c r="BQ57" s="929">
        <f t="shared" si="27"/>
        <v>0</v>
      </c>
      <c r="BR57" s="929">
        <f t="shared" si="27"/>
        <v>0</v>
      </c>
      <c r="BS57" s="929">
        <f t="shared" si="27"/>
        <v>0</v>
      </c>
      <c r="BT57" s="929">
        <f t="shared" si="27"/>
        <v>0</v>
      </c>
      <c r="BU57" s="929">
        <f t="shared" si="27"/>
        <v>0</v>
      </c>
      <c r="BV57" s="929">
        <f t="shared" si="27"/>
        <v>0</v>
      </c>
      <c r="BW57" s="929">
        <f t="shared" si="27"/>
        <v>0</v>
      </c>
      <c r="BX57" s="929">
        <f t="shared" si="27"/>
        <v>0</v>
      </c>
      <c r="BY57" s="929">
        <f t="shared" si="27"/>
        <v>0</v>
      </c>
      <c r="BZ57" s="929">
        <f t="shared" si="27"/>
        <v>0</v>
      </c>
      <c r="CA57" s="929">
        <f t="shared" si="27"/>
        <v>0</v>
      </c>
      <c r="CB57" s="929">
        <f t="shared" si="28"/>
        <v>0</v>
      </c>
      <c r="CC57" s="929">
        <f t="shared" si="28"/>
        <v>0</v>
      </c>
      <c r="CD57" s="929">
        <f t="shared" si="28"/>
        <v>0</v>
      </c>
      <c r="CE57" s="929">
        <f t="shared" si="28"/>
        <v>0</v>
      </c>
      <c r="CF57" s="929">
        <f t="shared" si="28"/>
        <v>0</v>
      </c>
    </row>
    <row r="58" spans="1:98">
      <c r="B58" s="320">
        <f t="shared" ref="B58:K58" si="32">B32</f>
        <v>4</v>
      </c>
      <c r="C58" s="797" t="str">
        <f t="shared" si="32"/>
        <v>Loan Source Name</v>
      </c>
      <c r="D58" s="321">
        <f t="shared" si="32"/>
        <v>0</v>
      </c>
      <c r="E58" s="322">
        <f t="shared" si="32"/>
        <v>0</v>
      </c>
      <c r="F58" s="103">
        <f t="shared" si="32"/>
        <v>12</v>
      </c>
      <c r="G58" s="103" t="str">
        <f t="shared" si="32"/>
        <v>Jan</v>
      </c>
      <c r="H58" s="66">
        <f t="shared" si="32"/>
        <v>2013</v>
      </c>
      <c r="I58" s="66">
        <f t="shared" si="32"/>
        <v>1</v>
      </c>
      <c r="J58" s="621">
        <f t="shared" si="32"/>
        <v>12</v>
      </c>
      <c r="K58" s="929">
        <f t="shared" si="32"/>
        <v>0</v>
      </c>
      <c r="L58" s="929"/>
      <c r="M58" s="929">
        <f>IF(AND(DepnSchedule!P$4&gt;=$I32,DepnSchedule!P$4&lt;($I32+$F32)),IPMT($E32/12,DepnSchedule!P$4-$I32+1,$F32,-$D32),0)</f>
        <v>0</v>
      </c>
      <c r="N58" s="929">
        <f>IF(AND(DepnSchedule!Q$4&gt;=$I32,DepnSchedule!Q$4&lt;($I32+$F32)),IPMT($E32/12,DepnSchedule!Q$4-$I32+1,$F32,-$D32),0)</f>
        <v>0</v>
      </c>
      <c r="O58" s="929">
        <f t="shared" si="30"/>
        <v>0</v>
      </c>
      <c r="P58" s="929">
        <f t="shared" si="27"/>
        <v>0</v>
      </c>
      <c r="Q58" s="929">
        <f t="shared" si="27"/>
        <v>0</v>
      </c>
      <c r="R58" s="929">
        <f t="shared" si="27"/>
        <v>0</v>
      </c>
      <c r="S58" s="929">
        <f t="shared" si="27"/>
        <v>0</v>
      </c>
      <c r="T58" s="929">
        <f t="shared" si="27"/>
        <v>0</v>
      </c>
      <c r="U58" s="929">
        <f t="shared" si="27"/>
        <v>0</v>
      </c>
      <c r="V58" s="929">
        <f t="shared" si="27"/>
        <v>0</v>
      </c>
      <c r="W58" s="929">
        <f t="shared" si="27"/>
        <v>0</v>
      </c>
      <c r="X58" s="929">
        <f t="shared" si="27"/>
        <v>0</v>
      </c>
      <c r="Y58" s="929">
        <f t="shared" si="27"/>
        <v>0</v>
      </c>
      <c r="Z58" s="929">
        <f t="shared" si="27"/>
        <v>0</v>
      </c>
      <c r="AA58" s="929">
        <f t="shared" si="27"/>
        <v>0</v>
      </c>
      <c r="AB58" s="929">
        <f t="shared" si="27"/>
        <v>0</v>
      </c>
      <c r="AC58" s="929">
        <f t="shared" si="27"/>
        <v>0</v>
      </c>
      <c r="AD58" s="929">
        <f t="shared" si="27"/>
        <v>0</v>
      </c>
      <c r="AE58" s="929">
        <f t="shared" si="27"/>
        <v>0</v>
      </c>
      <c r="AF58" s="929">
        <f t="shared" si="27"/>
        <v>0</v>
      </c>
      <c r="AG58" s="929">
        <f t="shared" si="27"/>
        <v>0</v>
      </c>
      <c r="AH58" s="929">
        <f t="shared" si="27"/>
        <v>0</v>
      </c>
      <c r="AI58" s="929">
        <f t="shared" si="27"/>
        <v>0</v>
      </c>
      <c r="AJ58" s="929">
        <f t="shared" si="27"/>
        <v>0</v>
      </c>
      <c r="AK58" s="929">
        <f t="shared" si="27"/>
        <v>0</v>
      </c>
      <c r="AL58" s="929">
        <f t="shared" si="27"/>
        <v>0</v>
      </c>
      <c r="AM58" s="929">
        <f t="shared" si="27"/>
        <v>0</v>
      </c>
      <c r="AN58" s="929">
        <f t="shared" si="27"/>
        <v>0</v>
      </c>
      <c r="AO58" s="929">
        <f t="shared" si="27"/>
        <v>0</v>
      </c>
      <c r="AP58" s="929">
        <f t="shared" si="27"/>
        <v>0</v>
      </c>
      <c r="AQ58" s="929">
        <f t="shared" si="27"/>
        <v>0</v>
      </c>
      <c r="AR58" s="929">
        <f t="shared" si="27"/>
        <v>0</v>
      </c>
      <c r="AS58" s="929">
        <f t="shared" si="27"/>
        <v>0</v>
      </c>
      <c r="AT58" s="929">
        <f t="shared" si="27"/>
        <v>0</v>
      </c>
      <c r="AU58" s="929">
        <f t="shared" si="27"/>
        <v>0</v>
      </c>
      <c r="AV58" s="929">
        <f t="shared" si="27"/>
        <v>0</v>
      </c>
      <c r="AW58" s="929">
        <f t="shared" si="27"/>
        <v>0</v>
      </c>
      <c r="AX58" s="929">
        <f t="shared" si="27"/>
        <v>0</v>
      </c>
      <c r="AY58" s="929">
        <f t="shared" si="27"/>
        <v>0</v>
      </c>
      <c r="AZ58" s="929">
        <f t="shared" si="27"/>
        <v>0</v>
      </c>
      <c r="BA58" s="929">
        <f t="shared" si="27"/>
        <v>0</v>
      </c>
      <c r="BB58" s="929">
        <f t="shared" si="27"/>
        <v>0</v>
      </c>
      <c r="BC58" s="929">
        <f t="shared" si="27"/>
        <v>0</v>
      </c>
      <c r="BD58" s="929">
        <f t="shared" si="27"/>
        <v>0</v>
      </c>
      <c r="BE58" s="929">
        <f t="shared" si="27"/>
        <v>0</v>
      </c>
      <c r="BF58" s="929">
        <f t="shared" si="27"/>
        <v>0</v>
      </c>
      <c r="BG58" s="929">
        <f t="shared" si="27"/>
        <v>0</v>
      </c>
      <c r="BH58" s="929">
        <f t="shared" si="27"/>
        <v>0</v>
      </c>
      <c r="BI58" s="929">
        <f t="shared" si="27"/>
        <v>0</v>
      </c>
      <c r="BJ58" s="929">
        <f t="shared" si="27"/>
        <v>0</v>
      </c>
      <c r="BK58" s="929">
        <f t="shared" si="27"/>
        <v>0</v>
      </c>
      <c r="BL58" s="929">
        <f t="shared" si="27"/>
        <v>0</v>
      </c>
      <c r="BM58" s="929">
        <f t="shared" si="27"/>
        <v>0</v>
      </c>
      <c r="BN58" s="929">
        <f t="shared" si="27"/>
        <v>0</v>
      </c>
      <c r="BO58" s="929">
        <f t="shared" si="27"/>
        <v>0</v>
      </c>
      <c r="BP58" s="929">
        <f t="shared" si="27"/>
        <v>0</v>
      </c>
      <c r="BQ58" s="929">
        <f t="shared" si="27"/>
        <v>0</v>
      </c>
      <c r="BR58" s="929">
        <f t="shared" si="27"/>
        <v>0</v>
      </c>
      <c r="BS58" s="929">
        <f t="shared" si="27"/>
        <v>0</v>
      </c>
      <c r="BT58" s="929">
        <f t="shared" si="27"/>
        <v>0</v>
      </c>
      <c r="BU58" s="929">
        <f t="shared" si="27"/>
        <v>0</v>
      </c>
      <c r="BV58" s="929">
        <f t="shared" si="27"/>
        <v>0</v>
      </c>
      <c r="BW58" s="929">
        <f t="shared" si="27"/>
        <v>0</v>
      </c>
      <c r="BX58" s="929">
        <f t="shared" si="27"/>
        <v>0</v>
      </c>
      <c r="BY58" s="929">
        <f t="shared" si="27"/>
        <v>0</v>
      </c>
      <c r="BZ58" s="929">
        <f t="shared" si="27"/>
        <v>0</v>
      </c>
      <c r="CA58" s="929">
        <f t="shared" ref="P58:CA62" si="33">IF(AND(CA$54&gt;=$I58,CA$54&lt;=$J58),IPMT($E58/12,CA$54-$I58+1,$F58,-$D58),0)</f>
        <v>0</v>
      </c>
      <c r="CB58" s="929">
        <f t="shared" si="28"/>
        <v>0</v>
      </c>
      <c r="CC58" s="929">
        <f t="shared" si="28"/>
        <v>0</v>
      </c>
      <c r="CD58" s="929">
        <f t="shared" si="28"/>
        <v>0</v>
      </c>
      <c r="CE58" s="929">
        <f t="shared" si="28"/>
        <v>0</v>
      </c>
      <c r="CF58" s="929">
        <f t="shared" si="28"/>
        <v>0</v>
      </c>
    </row>
    <row r="59" spans="1:98">
      <c r="B59" s="320">
        <f t="shared" ref="B59:K59" si="34">B33</f>
        <v>5</v>
      </c>
      <c r="C59" s="797" t="str">
        <f t="shared" si="34"/>
        <v>Loan Source Name</v>
      </c>
      <c r="D59" s="321">
        <f t="shared" si="34"/>
        <v>0</v>
      </c>
      <c r="E59" s="322">
        <f t="shared" si="34"/>
        <v>0</v>
      </c>
      <c r="F59" s="103">
        <f t="shared" si="34"/>
        <v>12</v>
      </c>
      <c r="G59" s="103" t="str">
        <f t="shared" si="34"/>
        <v>Jan</v>
      </c>
      <c r="H59" s="66">
        <f t="shared" si="34"/>
        <v>2013</v>
      </c>
      <c r="I59" s="66">
        <f t="shared" si="34"/>
        <v>1</v>
      </c>
      <c r="J59" s="621">
        <f t="shared" si="34"/>
        <v>12</v>
      </c>
      <c r="K59" s="929">
        <f t="shared" si="34"/>
        <v>0</v>
      </c>
      <c r="L59" s="929"/>
      <c r="M59" s="929">
        <f>IF(AND(DepnSchedule!P$4&gt;=$I33,DepnSchedule!P$4&lt;($I33+$F33)),IPMT($E33/12,DepnSchedule!P$4-$I33+1,$F33,-$D33),0)</f>
        <v>0</v>
      </c>
      <c r="N59" s="929">
        <f>IF(AND(DepnSchedule!Q$4&gt;=$I33,DepnSchedule!Q$4&lt;($I33+$F33)),IPMT($E33/12,DepnSchedule!Q$4-$I33+1,$F33,-$D33),0)</f>
        <v>0</v>
      </c>
      <c r="O59" s="929">
        <f t="shared" si="30"/>
        <v>0</v>
      </c>
      <c r="P59" s="929">
        <f t="shared" si="33"/>
        <v>0</v>
      </c>
      <c r="Q59" s="929">
        <f t="shared" si="33"/>
        <v>0</v>
      </c>
      <c r="R59" s="929">
        <f t="shared" si="33"/>
        <v>0</v>
      </c>
      <c r="S59" s="929">
        <f t="shared" si="33"/>
        <v>0</v>
      </c>
      <c r="T59" s="929">
        <f t="shared" si="33"/>
        <v>0</v>
      </c>
      <c r="U59" s="929">
        <f t="shared" si="33"/>
        <v>0</v>
      </c>
      <c r="V59" s="929">
        <f t="shared" si="33"/>
        <v>0</v>
      </c>
      <c r="W59" s="929">
        <f t="shared" si="33"/>
        <v>0</v>
      </c>
      <c r="X59" s="929">
        <f t="shared" si="33"/>
        <v>0</v>
      </c>
      <c r="Y59" s="929">
        <f t="shared" si="33"/>
        <v>0</v>
      </c>
      <c r="Z59" s="929">
        <f t="shared" si="33"/>
        <v>0</v>
      </c>
      <c r="AA59" s="929">
        <f t="shared" si="33"/>
        <v>0</v>
      </c>
      <c r="AB59" s="929">
        <f t="shared" si="33"/>
        <v>0</v>
      </c>
      <c r="AC59" s="929">
        <f t="shared" si="33"/>
        <v>0</v>
      </c>
      <c r="AD59" s="929">
        <f t="shared" si="33"/>
        <v>0</v>
      </c>
      <c r="AE59" s="929">
        <f t="shared" si="33"/>
        <v>0</v>
      </c>
      <c r="AF59" s="929">
        <f t="shared" si="33"/>
        <v>0</v>
      </c>
      <c r="AG59" s="929">
        <f t="shared" si="33"/>
        <v>0</v>
      </c>
      <c r="AH59" s="929">
        <f t="shared" si="33"/>
        <v>0</v>
      </c>
      <c r="AI59" s="929">
        <f t="shared" si="33"/>
        <v>0</v>
      </c>
      <c r="AJ59" s="929">
        <f t="shared" si="33"/>
        <v>0</v>
      </c>
      <c r="AK59" s="929">
        <f t="shared" si="33"/>
        <v>0</v>
      </c>
      <c r="AL59" s="929">
        <f t="shared" si="33"/>
        <v>0</v>
      </c>
      <c r="AM59" s="929">
        <f t="shared" si="33"/>
        <v>0</v>
      </c>
      <c r="AN59" s="929">
        <f t="shared" si="33"/>
        <v>0</v>
      </c>
      <c r="AO59" s="929">
        <f t="shared" si="33"/>
        <v>0</v>
      </c>
      <c r="AP59" s="929">
        <f t="shared" si="33"/>
        <v>0</v>
      </c>
      <c r="AQ59" s="929">
        <f t="shared" si="33"/>
        <v>0</v>
      </c>
      <c r="AR59" s="929">
        <f t="shared" si="33"/>
        <v>0</v>
      </c>
      <c r="AS59" s="929">
        <f t="shared" si="33"/>
        <v>0</v>
      </c>
      <c r="AT59" s="929">
        <f t="shared" si="33"/>
        <v>0</v>
      </c>
      <c r="AU59" s="929">
        <f t="shared" si="33"/>
        <v>0</v>
      </c>
      <c r="AV59" s="929">
        <f t="shared" si="33"/>
        <v>0</v>
      </c>
      <c r="AW59" s="929">
        <f t="shared" si="33"/>
        <v>0</v>
      </c>
      <c r="AX59" s="929">
        <f t="shared" si="33"/>
        <v>0</v>
      </c>
      <c r="AY59" s="929">
        <f t="shared" si="33"/>
        <v>0</v>
      </c>
      <c r="AZ59" s="929">
        <f t="shared" si="33"/>
        <v>0</v>
      </c>
      <c r="BA59" s="929">
        <f t="shared" si="33"/>
        <v>0</v>
      </c>
      <c r="BB59" s="929">
        <f t="shared" si="33"/>
        <v>0</v>
      </c>
      <c r="BC59" s="929">
        <f t="shared" si="33"/>
        <v>0</v>
      </c>
      <c r="BD59" s="929">
        <f t="shared" si="33"/>
        <v>0</v>
      </c>
      <c r="BE59" s="929">
        <f t="shared" si="33"/>
        <v>0</v>
      </c>
      <c r="BF59" s="929">
        <f t="shared" si="33"/>
        <v>0</v>
      </c>
      <c r="BG59" s="929">
        <f t="shared" si="33"/>
        <v>0</v>
      </c>
      <c r="BH59" s="929">
        <f t="shared" si="33"/>
        <v>0</v>
      </c>
      <c r="BI59" s="929">
        <f t="shared" si="33"/>
        <v>0</v>
      </c>
      <c r="BJ59" s="929">
        <f t="shared" si="33"/>
        <v>0</v>
      </c>
      <c r="BK59" s="929">
        <f t="shared" si="33"/>
        <v>0</v>
      </c>
      <c r="BL59" s="929">
        <f t="shared" si="33"/>
        <v>0</v>
      </c>
      <c r="BM59" s="929">
        <f t="shared" si="33"/>
        <v>0</v>
      </c>
      <c r="BN59" s="929">
        <f t="shared" si="33"/>
        <v>0</v>
      </c>
      <c r="BO59" s="929">
        <f t="shared" si="33"/>
        <v>0</v>
      </c>
      <c r="BP59" s="929">
        <f t="shared" si="33"/>
        <v>0</v>
      </c>
      <c r="BQ59" s="929">
        <f t="shared" si="33"/>
        <v>0</v>
      </c>
      <c r="BR59" s="929">
        <f t="shared" si="33"/>
        <v>0</v>
      </c>
      <c r="BS59" s="929">
        <f t="shared" si="33"/>
        <v>0</v>
      </c>
      <c r="BT59" s="929">
        <f t="shared" si="33"/>
        <v>0</v>
      </c>
      <c r="BU59" s="929">
        <f t="shared" si="33"/>
        <v>0</v>
      </c>
      <c r="BV59" s="929">
        <f t="shared" si="33"/>
        <v>0</v>
      </c>
      <c r="BW59" s="929">
        <f t="shared" si="33"/>
        <v>0</v>
      </c>
      <c r="BX59" s="929">
        <f t="shared" si="33"/>
        <v>0</v>
      </c>
      <c r="BY59" s="929">
        <f t="shared" si="33"/>
        <v>0</v>
      </c>
      <c r="BZ59" s="929">
        <f t="shared" si="33"/>
        <v>0</v>
      </c>
      <c r="CA59" s="929">
        <f t="shared" si="33"/>
        <v>0</v>
      </c>
      <c r="CB59" s="929">
        <f t="shared" si="28"/>
        <v>0</v>
      </c>
      <c r="CC59" s="929">
        <f t="shared" si="28"/>
        <v>0</v>
      </c>
      <c r="CD59" s="929">
        <f t="shared" si="28"/>
        <v>0</v>
      </c>
      <c r="CE59" s="929">
        <f t="shared" si="28"/>
        <v>0</v>
      </c>
      <c r="CF59" s="929">
        <f t="shared" si="28"/>
        <v>0</v>
      </c>
    </row>
    <row r="60" spans="1:98">
      <c r="B60" s="320">
        <f t="shared" ref="B60:K60" si="35">B34</f>
        <v>6</v>
      </c>
      <c r="C60" s="797" t="str">
        <f t="shared" si="35"/>
        <v>Loan Source Name</v>
      </c>
      <c r="D60" s="321">
        <f t="shared" si="35"/>
        <v>0</v>
      </c>
      <c r="E60" s="322">
        <f t="shared" si="35"/>
        <v>0</v>
      </c>
      <c r="F60" s="103">
        <f t="shared" si="35"/>
        <v>12</v>
      </c>
      <c r="G60" s="103" t="str">
        <f t="shared" si="35"/>
        <v>Jan</v>
      </c>
      <c r="H60" s="66">
        <f t="shared" si="35"/>
        <v>2013</v>
      </c>
      <c r="I60" s="66">
        <f t="shared" si="35"/>
        <v>1</v>
      </c>
      <c r="J60" s="621">
        <f t="shared" si="35"/>
        <v>12</v>
      </c>
      <c r="K60" s="929">
        <f t="shared" si="35"/>
        <v>0</v>
      </c>
      <c r="L60" s="929"/>
      <c r="M60" s="929">
        <f>IF(AND(DepnSchedule!P$4&gt;=$I34,DepnSchedule!P$4&lt;($I34+$F34)),IPMT($E34/12,DepnSchedule!P$4-$I34+1,$F34,-$D34),0)</f>
        <v>0</v>
      </c>
      <c r="N60" s="929">
        <f>IF(AND(DepnSchedule!Q$4&gt;=$I34,DepnSchedule!Q$4&lt;($I34+$F34)),IPMT($E34/12,DepnSchedule!Q$4-$I34+1,$F34,-$D34),0)</f>
        <v>0</v>
      </c>
      <c r="O60" s="929">
        <f t="shared" si="30"/>
        <v>0</v>
      </c>
      <c r="P60" s="929">
        <f t="shared" si="33"/>
        <v>0</v>
      </c>
      <c r="Q60" s="929">
        <f t="shared" si="33"/>
        <v>0</v>
      </c>
      <c r="R60" s="929">
        <f t="shared" si="33"/>
        <v>0</v>
      </c>
      <c r="S60" s="929">
        <f t="shared" si="33"/>
        <v>0</v>
      </c>
      <c r="T60" s="929">
        <f t="shared" si="33"/>
        <v>0</v>
      </c>
      <c r="U60" s="929">
        <f t="shared" si="33"/>
        <v>0</v>
      </c>
      <c r="V60" s="929">
        <f t="shared" si="33"/>
        <v>0</v>
      </c>
      <c r="W60" s="929">
        <f t="shared" si="33"/>
        <v>0</v>
      </c>
      <c r="X60" s="929">
        <f t="shared" si="33"/>
        <v>0</v>
      </c>
      <c r="Y60" s="929">
        <f t="shared" si="33"/>
        <v>0</v>
      </c>
      <c r="Z60" s="929">
        <f t="shared" si="33"/>
        <v>0</v>
      </c>
      <c r="AA60" s="929">
        <f t="shared" si="33"/>
        <v>0</v>
      </c>
      <c r="AB60" s="929">
        <f t="shared" si="33"/>
        <v>0</v>
      </c>
      <c r="AC60" s="929">
        <f t="shared" si="33"/>
        <v>0</v>
      </c>
      <c r="AD60" s="929">
        <f t="shared" si="33"/>
        <v>0</v>
      </c>
      <c r="AE60" s="929">
        <f t="shared" si="33"/>
        <v>0</v>
      </c>
      <c r="AF60" s="929">
        <f t="shared" si="33"/>
        <v>0</v>
      </c>
      <c r="AG60" s="929">
        <f t="shared" si="33"/>
        <v>0</v>
      </c>
      <c r="AH60" s="929">
        <f t="shared" si="33"/>
        <v>0</v>
      </c>
      <c r="AI60" s="929">
        <f t="shared" si="33"/>
        <v>0</v>
      </c>
      <c r="AJ60" s="929">
        <f t="shared" si="33"/>
        <v>0</v>
      </c>
      <c r="AK60" s="929">
        <f t="shared" si="33"/>
        <v>0</v>
      </c>
      <c r="AL60" s="929">
        <f t="shared" si="33"/>
        <v>0</v>
      </c>
      <c r="AM60" s="929">
        <f t="shared" si="33"/>
        <v>0</v>
      </c>
      <c r="AN60" s="929">
        <f t="shared" si="33"/>
        <v>0</v>
      </c>
      <c r="AO60" s="929">
        <f t="shared" si="33"/>
        <v>0</v>
      </c>
      <c r="AP60" s="929">
        <f t="shared" si="33"/>
        <v>0</v>
      </c>
      <c r="AQ60" s="929">
        <f t="shared" si="33"/>
        <v>0</v>
      </c>
      <c r="AR60" s="929">
        <f t="shared" si="33"/>
        <v>0</v>
      </c>
      <c r="AS60" s="929">
        <f t="shared" si="33"/>
        <v>0</v>
      </c>
      <c r="AT60" s="929">
        <f t="shared" si="33"/>
        <v>0</v>
      </c>
      <c r="AU60" s="929">
        <f t="shared" si="33"/>
        <v>0</v>
      </c>
      <c r="AV60" s="929">
        <f t="shared" si="33"/>
        <v>0</v>
      </c>
      <c r="AW60" s="929">
        <f t="shared" si="33"/>
        <v>0</v>
      </c>
      <c r="AX60" s="929">
        <f t="shared" si="33"/>
        <v>0</v>
      </c>
      <c r="AY60" s="929">
        <f t="shared" si="33"/>
        <v>0</v>
      </c>
      <c r="AZ60" s="929">
        <f t="shared" si="33"/>
        <v>0</v>
      </c>
      <c r="BA60" s="929">
        <f t="shared" si="33"/>
        <v>0</v>
      </c>
      <c r="BB60" s="929">
        <f t="shared" si="33"/>
        <v>0</v>
      </c>
      <c r="BC60" s="929">
        <f t="shared" si="33"/>
        <v>0</v>
      </c>
      <c r="BD60" s="929">
        <f t="shared" si="33"/>
        <v>0</v>
      </c>
      <c r="BE60" s="929">
        <f t="shared" si="33"/>
        <v>0</v>
      </c>
      <c r="BF60" s="929">
        <f t="shared" si="33"/>
        <v>0</v>
      </c>
      <c r="BG60" s="929">
        <f t="shared" si="33"/>
        <v>0</v>
      </c>
      <c r="BH60" s="929">
        <f t="shared" si="33"/>
        <v>0</v>
      </c>
      <c r="BI60" s="929">
        <f t="shared" si="33"/>
        <v>0</v>
      </c>
      <c r="BJ60" s="929">
        <f t="shared" si="33"/>
        <v>0</v>
      </c>
      <c r="BK60" s="929">
        <f t="shared" si="33"/>
        <v>0</v>
      </c>
      <c r="BL60" s="929">
        <f t="shared" si="33"/>
        <v>0</v>
      </c>
      <c r="BM60" s="929">
        <f t="shared" si="33"/>
        <v>0</v>
      </c>
      <c r="BN60" s="929">
        <f t="shared" si="33"/>
        <v>0</v>
      </c>
      <c r="BO60" s="929">
        <f t="shared" si="33"/>
        <v>0</v>
      </c>
      <c r="BP60" s="929">
        <f t="shared" si="33"/>
        <v>0</v>
      </c>
      <c r="BQ60" s="929">
        <f t="shared" si="33"/>
        <v>0</v>
      </c>
      <c r="BR60" s="929">
        <f t="shared" si="33"/>
        <v>0</v>
      </c>
      <c r="BS60" s="929">
        <f t="shared" si="33"/>
        <v>0</v>
      </c>
      <c r="BT60" s="929">
        <f t="shared" si="33"/>
        <v>0</v>
      </c>
      <c r="BU60" s="929">
        <f t="shared" si="33"/>
        <v>0</v>
      </c>
      <c r="BV60" s="929">
        <f t="shared" si="33"/>
        <v>0</v>
      </c>
      <c r="BW60" s="929">
        <f t="shared" si="33"/>
        <v>0</v>
      </c>
      <c r="BX60" s="929">
        <f t="shared" si="33"/>
        <v>0</v>
      </c>
      <c r="BY60" s="929">
        <f t="shared" si="33"/>
        <v>0</v>
      </c>
      <c r="BZ60" s="929">
        <f t="shared" si="33"/>
        <v>0</v>
      </c>
      <c r="CA60" s="929">
        <f t="shared" si="33"/>
        <v>0</v>
      </c>
      <c r="CB60" s="929">
        <f t="shared" si="28"/>
        <v>0</v>
      </c>
      <c r="CC60" s="929">
        <f t="shared" si="28"/>
        <v>0</v>
      </c>
      <c r="CD60" s="929">
        <f t="shared" si="28"/>
        <v>0</v>
      </c>
      <c r="CE60" s="929">
        <f t="shared" si="28"/>
        <v>0</v>
      </c>
      <c r="CF60" s="929">
        <f t="shared" si="28"/>
        <v>0</v>
      </c>
    </row>
    <row r="61" spans="1:98">
      <c r="B61" s="320">
        <f t="shared" ref="B61:K61" si="36">B35</f>
        <v>7</v>
      </c>
      <c r="C61" s="797" t="str">
        <f t="shared" si="36"/>
        <v>Loan Source Name</v>
      </c>
      <c r="D61" s="321">
        <f t="shared" si="36"/>
        <v>0</v>
      </c>
      <c r="E61" s="322">
        <f t="shared" si="36"/>
        <v>0</v>
      </c>
      <c r="F61" s="103">
        <f t="shared" si="36"/>
        <v>12</v>
      </c>
      <c r="G61" s="103" t="str">
        <f t="shared" si="36"/>
        <v>Jan</v>
      </c>
      <c r="H61" s="66">
        <f t="shared" si="36"/>
        <v>2013</v>
      </c>
      <c r="I61" s="66">
        <f t="shared" si="36"/>
        <v>1</v>
      </c>
      <c r="J61" s="621">
        <f t="shared" si="36"/>
        <v>12</v>
      </c>
      <c r="K61" s="929">
        <f t="shared" si="36"/>
        <v>0</v>
      </c>
      <c r="L61" s="929"/>
      <c r="M61" s="929">
        <f>IF(AND(DepnSchedule!P$4&gt;=$I35,DepnSchedule!P$4&lt;($I35+$F35)),IPMT($E35/12,DepnSchedule!P$4-$I35+1,$F35,-$D35),0)</f>
        <v>0</v>
      </c>
      <c r="N61" s="929">
        <f>IF(AND(DepnSchedule!Q$4&gt;=$I35,DepnSchedule!Q$4&lt;($I35+$F35)),IPMT($E35/12,DepnSchedule!Q$4-$I35+1,$F35,-$D35),0)</f>
        <v>0</v>
      </c>
      <c r="O61" s="929">
        <f t="shared" si="30"/>
        <v>0</v>
      </c>
      <c r="P61" s="929">
        <f t="shared" si="33"/>
        <v>0</v>
      </c>
      <c r="Q61" s="929">
        <f t="shared" si="33"/>
        <v>0</v>
      </c>
      <c r="R61" s="929">
        <f t="shared" si="33"/>
        <v>0</v>
      </c>
      <c r="S61" s="929">
        <f t="shared" si="33"/>
        <v>0</v>
      </c>
      <c r="T61" s="929">
        <f t="shared" si="33"/>
        <v>0</v>
      </c>
      <c r="U61" s="929">
        <f t="shared" si="33"/>
        <v>0</v>
      </c>
      <c r="V61" s="929">
        <f t="shared" si="33"/>
        <v>0</v>
      </c>
      <c r="W61" s="929">
        <f t="shared" si="33"/>
        <v>0</v>
      </c>
      <c r="X61" s="929">
        <f t="shared" si="33"/>
        <v>0</v>
      </c>
      <c r="Y61" s="929">
        <f t="shared" si="33"/>
        <v>0</v>
      </c>
      <c r="Z61" s="929">
        <f t="shared" si="33"/>
        <v>0</v>
      </c>
      <c r="AA61" s="929">
        <f t="shared" si="33"/>
        <v>0</v>
      </c>
      <c r="AB61" s="929">
        <f t="shared" si="33"/>
        <v>0</v>
      </c>
      <c r="AC61" s="929">
        <f t="shared" si="33"/>
        <v>0</v>
      </c>
      <c r="AD61" s="929">
        <f t="shared" si="33"/>
        <v>0</v>
      </c>
      <c r="AE61" s="929">
        <f t="shared" si="33"/>
        <v>0</v>
      </c>
      <c r="AF61" s="929">
        <f t="shared" si="33"/>
        <v>0</v>
      </c>
      <c r="AG61" s="929">
        <f t="shared" si="33"/>
        <v>0</v>
      </c>
      <c r="AH61" s="929">
        <f t="shared" si="33"/>
        <v>0</v>
      </c>
      <c r="AI61" s="929">
        <f t="shared" si="33"/>
        <v>0</v>
      </c>
      <c r="AJ61" s="929">
        <f t="shared" si="33"/>
        <v>0</v>
      </c>
      <c r="AK61" s="929">
        <f t="shared" si="33"/>
        <v>0</v>
      </c>
      <c r="AL61" s="929">
        <f t="shared" si="33"/>
        <v>0</v>
      </c>
      <c r="AM61" s="929">
        <f t="shared" si="33"/>
        <v>0</v>
      </c>
      <c r="AN61" s="929">
        <f t="shared" si="33"/>
        <v>0</v>
      </c>
      <c r="AO61" s="929">
        <f t="shared" si="33"/>
        <v>0</v>
      </c>
      <c r="AP61" s="929">
        <f t="shared" si="33"/>
        <v>0</v>
      </c>
      <c r="AQ61" s="929">
        <f t="shared" si="33"/>
        <v>0</v>
      </c>
      <c r="AR61" s="929">
        <f t="shared" si="33"/>
        <v>0</v>
      </c>
      <c r="AS61" s="929">
        <f t="shared" si="33"/>
        <v>0</v>
      </c>
      <c r="AT61" s="929">
        <f t="shared" si="33"/>
        <v>0</v>
      </c>
      <c r="AU61" s="929">
        <f t="shared" si="33"/>
        <v>0</v>
      </c>
      <c r="AV61" s="929">
        <f t="shared" si="33"/>
        <v>0</v>
      </c>
      <c r="AW61" s="929">
        <f t="shared" si="33"/>
        <v>0</v>
      </c>
      <c r="AX61" s="929">
        <f t="shared" si="33"/>
        <v>0</v>
      </c>
      <c r="AY61" s="929">
        <f t="shared" si="33"/>
        <v>0</v>
      </c>
      <c r="AZ61" s="929">
        <f t="shared" si="33"/>
        <v>0</v>
      </c>
      <c r="BA61" s="929">
        <f t="shared" si="33"/>
        <v>0</v>
      </c>
      <c r="BB61" s="929">
        <f t="shared" si="33"/>
        <v>0</v>
      </c>
      <c r="BC61" s="929">
        <f t="shared" si="33"/>
        <v>0</v>
      </c>
      <c r="BD61" s="929">
        <f t="shared" si="33"/>
        <v>0</v>
      </c>
      <c r="BE61" s="929">
        <f t="shared" si="33"/>
        <v>0</v>
      </c>
      <c r="BF61" s="929">
        <f t="shared" si="33"/>
        <v>0</v>
      </c>
      <c r="BG61" s="929">
        <f t="shared" si="33"/>
        <v>0</v>
      </c>
      <c r="BH61" s="929">
        <f t="shared" si="33"/>
        <v>0</v>
      </c>
      <c r="BI61" s="929">
        <f t="shared" si="33"/>
        <v>0</v>
      </c>
      <c r="BJ61" s="929">
        <f t="shared" si="33"/>
        <v>0</v>
      </c>
      <c r="BK61" s="929">
        <f t="shared" si="33"/>
        <v>0</v>
      </c>
      <c r="BL61" s="929">
        <f t="shared" si="33"/>
        <v>0</v>
      </c>
      <c r="BM61" s="929">
        <f t="shared" si="33"/>
        <v>0</v>
      </c>
      <c r="BN61" s="929">
        <f t="shared" si="33"/>
        <v>0</v>
      </c>
      <c r="BO61" s="929">
        <f t="shared" si="33"/>
        <v>0</v>
      </c>
      <c r="BP61" s="929">
        <f t="shared" si="33"/>
        <v>0</v>
      </c>
      <c r="BQ61" s="929">
        <f t="shared" si="33"/>
        <v>0</v>
      </c>
      <c r="BR61" s="929">
        <f t="shared" si="33"/>
        <v>0</v>
      </c>
      <c r="BS61" s="929">
        <f t="shared" si="33"/>
        <v>0</v>
      </c>
      <c r="BT61" s="929">
        <f t="shared" si="33"/>
        <v>0</v>
      </c>
      <c r="BU61" s="929">
        <f t="shared" si="33"/>
        <v>0</v>
      </c>
      <c r="BV61" s="929">
        <f t="shared" si="33"/>
        <v>0</v>
      </c>
      <c r="BW61" s="929">
        <f t="shared" si="33"/>
        <v>0</v>
      </c>
      <c r="BX61" s="929">
        <f t="shared" si="33"/>
        <v>0</v>
      </c>
      <c r="BY61" s="929">
        <f t="shared" si="33"/>
        <v>0</v>
      </c>
      <c r="BZ61" s="929">
        <f t="shared" si="33"/>
        <v>0</v>
      </c>
      <c r="CA61" s="929">
        <f t="shared" si="33"/>
        <v>0</v>
      </c>
      <c r="CB61" s="929">
        <f t="shared" si="28"/>
        <v>0</v>
      </c>
      <c r="CC61" s="929">
        <f t="shared" si="28"/>
        <v>0</v>
      </c>
      <c r="CD61" s="929">
        <f t="shared" si="28"/>
        <v>0</v>
      </c>
      <c r="CE61" s="929">
        <f t="shared" si="28"/>
        <v>0</v>
      </c>
      <c r="CF61" s="929">
        <f t="shared" si="28"/>
        <v>0</v>
      </c>
    </row>
    <row r="62" spans="1:98">
      <c r="B62" s="320">
        <f t="shared" ref="B62:K62" si="37">B36</f>
        <v>8</v>
      </c>
      <c r="C62" s="797" t="str">
        <f t="shared" si="37"/>
        <v>Loan Source Name</v>
      </c>
      <c r="D62" s="321">
        <f t="shared" si="37"/>
        <v>0</v>
      </c>
      <c r="E62" s="322">
        <f t="shared" si="37"/>
        <v>0</v>
      </c>
      <c r="F62" s="103">
        <f t="shared" si="37"/>
        <v>12</v>
      </c>
      <c r="G62" s="103" t="str">
        <f t="shared" si="37"/>
        <v>Jan</v>
      </c>
      <c r="H62" s="66">
        <f t="shared" si="37"/>
        <v>2013</v>
      </c>
      <c r="I62" s="66">
        <f t="shared" si="37"/>
        <v>1</v>
      </c>
      <c r="J62" s="621">
        <f t="shared" si="37"/>
        <v>12</v>
      </c>
      <c r="K62" s="929">
        <f t="shared" si="37"/>
        <v>0</v>
      </c>
      <c r="L62" s="929"/>
      <c r="M62" s="929">
        <f>IF(AND(DepnSchedule!P$4&gt;=$I36,DepnSchedule!P$4&lt;($I36+$F36)),IPMT($E36/12,DepnSchedule!P$4-$I36+1,$F36,-$D36),0)</f>
        <v>0</v>
      </c>
      <c r="N62" s="929">
        <f>IF(AND(DepnSchedule!Q$4&gt;=$I36,DepnSchedule!Q$4&lt;($I36+$F36)),IPMT($E36/12,DepnSchedule!Q$4-$I36+1,$F36,-$D36),0)</f>
        <v>0</v>
      </c>
      <c r="O62" s="929">
        <f t="shared" si="30"/>
        <v>0</v>
      </c>
      <c r="P62" s="929">
        <f t="shared" si="33"/>
        <v>0</v>
      </c>
      <c r="Q62" s="929">
        <f t="shared" si="33"/>
        <v>0</v>
      </c>
      <c r="R62" s="929">
        <f t="shared" si="33"/>
        <v>0</v>
      </c>
      <c r="S62" s="929">
        <f t="shared" si="33"/>
        <v>0</v>
      </c>
      <c r="T62" s="929">
        <f t="shared" si="33"/>
        <v>0</v>
      </c>
      <c r="U62" s="929">
        <f t="shared" si="33"/>
        <v>0</v>
      </c>
      <c r="V62" s="929">
        <f t="shared" si="33"/>
        <v>0</v>
      </c>
      <c r="W62" s="929">
        <f t="shared" si="33"/>
        <v>0</v>
      </c>
      <c r="X62" s="929">
        <f t="shared" si="33"/>
        <v>0</v>
      </c>
      <c r="Y62" s="929">
        <f t="shared" si="33"/>
        <v>0</v>
      </c>
      <c r="Z62" s="929">
        <f t="shared" si="33"/>
        <v>0</v>
      </c>
      <c r="AA62" s="929">
        <f t="shared" si="33"/>
        <v>0</v>
      </c>
      <c r="AB62" s="929">
        <f t="shared" si="33"/>
        <v>0</v>
      </c>
      <c r="AC62" s="929">
        <f t="shared" si="33"/>
        <v>0</v>
      </c>
      <c r="AD62" s="929">
        <f t="shared" si="33"/>
        <v>0</v>
      </c>
      <c r="AE62" s="929">
        <f t="shared" si="33"/>
        <v>0</v>
      </c>
      <c r="AF62" s="929">
        <f t="shared" si="33"/>
        <v>0</v>
      </c>
      <c r="AG62" s="929">
        <f t="shared" si="33"/>
        <v>0</v>
      </c>
      <c r="AH62" s="929">
        <f t="shared" si="33"/>
        <v>0</v>
      </c>
      <c r="AI62" s="929">
        <f t="shared" si="33"/>
        <v>0</v>
      </c>
      <c r="AJ62" s="929">
        <f t="shared" si="33"/>
        <v>0</v>
      </c>
      <c r="AK62" s="929">
        <f t="shared" si="33"/>
        <v>0</v>
      </c>
      <c r="AL62" s="929">
        <f t="shared" si="33"/>
        <v>0</v>
      </c>
      <c r="AM62" s="929">
        <f t="shared" si="33"/>
        <v>0</v>
      </c>
      <c r="AN62" s="929">
        <f t="shared" si="33"/>
        <v>0</v>
      </c>
      <c r="AO62" s="929">
        <f t="shared" si="33"/>
        <v>0</v>
      </c>
      <c r="AP62" s="929">
        <f t="shared" si="33"/>
        <v>0</v>
      </c>
      <c r="AQ62" s="929">
        <f t="shared" si="33"/>
        <v>0</v>
      </c>
      <c r="AR62" s="929">
        <f t="shared" si="33"/>
        <v>0</v>
      </c>
      <c r="AS62" s="929">
        <f t="shared" si="33"/>
        <v>0</v>
      </c>
      <c r="AT62" s="929">
        <f t="shared" si="33"/>
        <v>0</v>
      </c>
      <c r="AU62" s="929">
        <f t="shared" si="33"/>
        <v>0</v>
      </c>
      <c r="AV62" s="929">
        <f t="shared" si="33"/>
        <v>0</v>
      </c>
      <c r="AW62" s="929">
        <f t="shared" si="33"/>
        <v>0</v>
      </c>
      <c r="AX62" s="929">
        <f t="shared" si="33"/>
        <v>0</v>
      </c>
      <c r="AY62" s="929">
        <f t="shared" si="33"/>
        <v>0</v>
      </c>
      <c r="AZ62" s="929">
        <f t="shared" si="33"/>
        <v>0</v>
      </c>
      <c r="BA62" s="929">
        <f t="shared" si="33"/>
        <v>0</v>
      </c>
      <c r="BB62" s="929">
        <f t="shared" si="33"/>
        <v>0</v>
      </c>
      <c r="BC62" s="929">
        <f t="shared" si="33"/>
        <v>0</v>
      </c>
      <c r="BD62" s="929">
        <f t="shared" si="33"/>
        <v>0</v>
      </c>
      <c r="BE62" s="929">
        <f t="shared" si="33"/>
        <v>0</v>
      </c>
      <c r="BF62" s="929">
        <f t="shared" si="33"/>
        <v>0</v>
      </c>
      <c r="BG62" s="929">
        <f t="shared" si="33"/>
        <v>0</v>
      </c>
      <c r="BH62" s="929">
        <f t="shared" si="33"/>
        <v>0</v>
      </c>
      <c r="BI62" s="929">
        <f t="shared" si="33"/>
        <v>0</v>
      </c>
      <c r="BJ62" s="929">
        <f t="shared" si="33"/>
        <v>0</v>
      </c>
      <c r="BK62" s="929">
        <f t="shared" si="33"/>
        <v>0</v>
      </c>
      <c r="BL62" s="929">
        <f t="shared" si="33"/>
        <v>0</v>
      </c>
      <c r="BM62" s="929">
        <f t="shared" si="33"/>
        <v>0</v>
      </c>
      <c r="BN62" s="929">
        <f t="shared" si="33"/>
        <v>0</v>
      </c>
      <c r="BO62" s="929">
        <f t="shared" si="33"/>
        <v>0</v>
      </c>
      <c r="BP62" s="929">
        <f t="shared" si="33"/>
        <v>0</v>
      </c>
      <c r="BQ62" s="929">
        <f t="shared" si="33"/>
        <v>0</v>
      </c>
      <c r="BR62" s="929">
        <f t="shared" si="33"/>
        <v>0</v>
      </c>
      <c r="BS62" s="929">
        <f t="shared" si="33"/>
        <v>0</v>
      </c>
      <c r="BT62" s="929">
        <f t="shared" si="33"/>
        <v>0</v>
      </c>
      <c r="BU62" s="929">
        <f t="shared" si="33"/>
        <v>0</v>
      </c>
      <c r="BV62" s="929">
        <f t="shared" si="33"/>
        <v>0</v>
      </c>
      <c r="BW62" s="929">
        <f t="shared" si="33"/>
        <v>0</v>
      </c>
      <c r="BX62" s="929">
        <f t="shared" si="33"/>
        <v>0</v>
      </c>
      <c r="BY62" s="929">
        <f t="shared" si="33"/>
        <v>0</v>
      </c>
      <c r="BZ62" s="929">
        <f>IF(AND(BZ$54&gt;=$I62,BZ$54&lt;=$J62),IPMT($E62/12,BZ$54-$I62+1,$F62,-$D62),0)</f>
        <v>0</v>
      </c>
      <c r="CA62" s="929">
        <f>IF(AND(CA$54&gt;=$I62,CA$54&lt;=$J62),IPMT($E62/12,CA$54-$I62+1,$F62,-$D62),0)</f>
        <v>0</v>
      </c>
      <c r="CB62" s="929">
        <f t="shared" si="28"/>
        <v>0</v>
      </c>
      <c r="CC62" s="929">
        <f t="shared" si="28"/>
        <v>0</v>
      </c>
      <c r="CD62" s="929">
        <f t="shared" si="28"/>
        <v>0</v>
      </c>
      <c r="CE62" s="929">
        <f t="shared" si="28"/>
        <v>0</v>
      </c>
      <c r="CF62" s="929">
        <f t="shared" si="28"/>
        <v>0</v>
      </c>
    </row>
    <row r="63" spans="1:98">
      <c r="B63" s="320">
        <f t="shared" ref="B63:K63" si="38">B37</f>
        <v>9</v>
      </c>
      <c r="C63" s="797" t="str">
        <f t="shared" si="38"/>
        <v>Loan Source Name</v>
      </c>
      <c r="D63" s="321">
        <f t="shared" si="38"/>
        <v>0</v>
      </c>
      <c r="E63" s="322">
        <f t="shared" si="38"/>
        <v>0</v>
      </c>
      <c r="F63" s="103">
        <f t="shared" si="38"/>
        <v>12</v>
      </c>
      <c r="G63" s="103" t="str">
        <f t="shared" si="38"/>
        <v>Jan</v>
      </c>
      <c r="H63" s="66">
        <f t="shared" si="38"/>
        <v>2013</v>
      </c>
      <c r="I63" s="66">
        <f t="shared" si="38"/>
        <v>1</v>
      </c>
      <c r="J63" s="621">
        <f t="shared" si="38"/>
        <v>12</v>
      </c>
      <c r="K63" s="929">
        <f t="shared" si="38"/>
        <v>0</v>
      </c>
      <c r="L63" s="929"/>
      <c r="M63" s="929">
        <f>IF(AND(DepnSchedule!P$4&gt;=$I37,DepnSchedule!P$4&lt;($I37+$F37)),IPMT($E37/12,DepnSchedule!P$4-$I37+1,$F37,-$D37),0)</f>
        <v>0</v>
      </c>
      <c r="N63" s="929">
        <f>IF(AND(DepnSchedule!Q$4&gt;=$I37,DepnSchedule!Q$4&lt;($I37+$F37)),IPMT($E37/12,DepnSchedule!Q$4-$I37+1,$F37,-$D37),0)</f>
        <v>0</v>
      </c>
      <c r="O63" s="929">
        <f t="shared" si="30"/>
        <v>0</v>
      </c>
      <c r="P63" s="929">
        <f t="shared" si="30"/>
        <v>0</v>
      </c>
      <c r="Q63" s="929">
        <f t="shared" si="30"/>
        <v>0</v>
      </c>
      <c r="R63" s="929">
        <f t="shared" si="30"/>
        <v>0</v>
      </c>
      <c r="S63" s="929">
        <f t="shared" si="30"/>
        <v>0</v>
      </c>
      <c r="T63" s="929">
        <f t="shared" si="30"/>
        <v>0</v>
      </c>
      <c r="U63" s="929">
        <f t="shared" si="30"/>
        <v>0</v>
      </c>
      <c r="V63" s="929">
        <f t="shared" si="30"/>
        <v>0</v>
      </c>
      <c r="W63" s="929">
        <f t="shared" si="30"/>
        <v>0</v>
      </c>
      <c r="X63" s="929">
        <f t="shared" si="30"/>
        <v>0</v>
      </c>
      <c r="Y63" s="929">
        <f t="shared" si="30"/>
        <v>0</v>
      </c>
      <c r="Z63" s="929">
        <f t="shared" si="30"/>
        <v>0</v>
      </c>
      <c r="AA63" s="929">
        <f t="shared" si="30"/>
        <v>0</v>
      </c>
      <c r="AB63" s="929">
        <f t="shared" si="30"/>
        <v>0</v>
      </c>
      <c r="AC63" s="929">
        <f t="shared" si="30"/>
        <v>0</v>
      </c>
      <c r="AD63" s="929">
        <f t="shared" si="30"/>
        <v>0</v>
      </c>
      <c r="AE63" s="929">
        <f t="shared" ref="AE63:AT74" si="39">IF(AND(AE$54&gt;=$I63,AE$54&lt;=$J63),IPMT($E63/12,AE$54-$I63+1,$F63,-$D63),0)</f>
        <v>0</v>
      </c>
      <c r="AF63" s="929">
        <f t="shared" si="39"/>
        <v>0</v>
      </c>
      <c r="AG63" s="929">
        <f t="shared" si="39"/>
        <v>0</v>
      </c>
      <c r="AH63" s="929">
        <f t="shared" si="39"/>
        <v>0</v>
      </c>
      <c r="AI63" s="929">
        <f t="shared" si="39"/>
        <v>0</v>
      </c>
      <c r="AJ63" s="929">
        <f t="shared" si="39"/>
        <v>0</v>
      </c>
      <c r="AK63" s="929">
        <f t="shared" si="39"/>
        <v>0</v>
      </c>
      <c r="AL63" s="929">
        <f t="shared" si="39"/>
        <v>0</v>
      </c>
      <c r="AM63" s="929">
        <f t="shared" si="39"/>
        <v>0</v>
      </c>
      <c r="AN63" s="929">
        <f t="shared" si="39"/>
        <v>0</v>
      </c>
      <c r="AO63" s="929">
        <f t="shared" si="39"/>
        <v>0</v>
      </c>
      <c r="AP63" s="929">
        <f t="shared" si="39"/>
        <v>0</v>
      </c>
      <c r="AQ63" s="929">
        <f t="shared" si="39"/>
        <v>0</v>
      </c>
      <c r="AR63" s="929">
        <f t="shared" si="39"/>
        <v>0</v>
      </c>
      <c r="AS63" s="929">
        <f t="shared" si="39"/>
        <v>0</v>
      </c>
      <c r="AT63" s="929">
        <f t="shared" si="39"/>
        <v>0</v>
      </c>
      <c r="AU63" s="929">
        <f t="shared" ref="AU63:BJ74" si="40">IF(AND(AU$54&gt;=$I63,AU$54&lt;=$J63),IPMT($E63/12,AU$54-$I63+1,$F63,-$D63),0)</f>
        <v>0</v>
      </c>
      <c r="AV63" s="929">
        <f t="shared" si="40"/>
        <v>0</v>
      </c>
      <c r="AW63" s="929">
        <f t="shared" si="40"/>
        <v>0</v>
      </c>
      <c r="AX63" s="929">
        <f t="shared" si="40"/>
        <v>0</v>
      </c>
      <c r="AY63" s="929">
        <f t="shared" si="40"/>
        <v>0</v>
      </c>
      <c r="AZ63" s="929">
        <f t="shared" si="40"/>
        <v>0</v>
      </c>
      <c r="BA63" s="929">
        <f t="shared" si="40"/>
        <v>0</v>
      </c>
      <c r="BB63" s="929">
        <f t="shared" si="40"/>
        <v>0</v>
      </c>
      <c r="BC63" s="929">
        <f t="shared" si="40"/>
        <v>0</v>
      </c>
      <c r="BD63" s="929">
        <f t="shared" si="40"/>
        <v>0</v>
      </c>
      <c r="BE63" s="929">
        <f t="shared" si="40"/>
        <v>0</v>
      </c>
      <c r="BF63" s="929">
        <f t="shared" si="40"/>
        <v>0</v>
      </c>
      <c r="BG63" s="929">
        <f t="shared" si="40"/>
        <v>0</v>
      </c>
      <c r="BH63" s="929">
        <f t="shared" si="40"/>
        <v>0</v>
      </c>
      <c r="BI63" s="929">
        <f t="shared" si="40"/>
        <v>0</v>
      </c>
      <c r="BJ63" s="929">
        <f t="shared" si="40"/>
        <v>0</v>
      </c>
      <c r="BK63" s="929">
        <f t="shared" ref="BK63:BZ74" si="41">IF(AND(BK$54&gt;=$I63,BK$54&lt;=$J63),IPMT($E63/12,BK$54-$I63+1,$F63,-$D63),0)</f>
        <v>0</v>
      </c>
      <c r="BL63" s="929">
        <f t="shared" si="41"/>
        <v>0</v>
      </c>
      <c r="BM63" s="929">
        <f t="shared" si="41"/>
        <v>0</v>
      </c>
      <c r="BN63" s="929">
        <f t="shared" si="41"/>
        <v>0</v>
      </c>
      <c r="BO63" s="929">
        <f t="shared" si="41"/>
        <v>0</v>
      </c>
      <c r="BP63" s="929">
        <f t="shared" si="41"/>
        <v>0</v>
      </c>
      <c r="BQ63" s="929">
        <f t="shared" si="41"/>
        <v>0</v>
      </c>
      <c r="BR63" s="929">
        <f t="shared" si="41"/>
        <v>0</v>
      </c>
      <c r="BS63" s="929">
        <f t="shared" si="41"/>
        <v>0</v>
      </c>
      <c r="BT63" s="929">
        <f t="shared" si="41"/>
        <v>0</v>
      </c>
      <c r="BU63" s="929">
        <f t="shared" si="41"/>
        <v>0</v>
      </c>
      <c r="BV63" s="929">
        <f t="shared" si="41"/>
        <v>0</v>
      </c>
      <c r="BW63" s="929">
        <f t="shared" si="41"/>
        <v>0</v>
      </c>
      <c r="BX63" s="929">
        <f t="shared" si="41"/>
        <v>0</v>
      </c>
      <c r="BY63" s="929">
        <f t="shared" si="41"/>
        <v>0</v>
      </c>
      <c r="BZ63" s="929">
        <f t="shared" si="41"/>
        <v>0</v>
      </c>
      <c r="CA63" s="929">
        <f t="shared" ref="CA63:CA74" si="42">IF(AND(CA$54&gt;=$I63,CA$54&lt;=$J63),IPMT($E63/12,CA$54-$I63+1,$F63,-$D63),0)</f>
        <v>0</v>
      </c>
      <c r="CB63" s="929">
        <f t="shared" si="28"/>
        <v>0</v>
      </c>
      <c r="CC63" s="929">
        <f t="shared" si="28"/>
        <v>0</v>
      </c>
      <c r="CD63" s="929">
        <f t="shared" si="28"/>
        <v>0</v>
      </c>
      <c r="CE63" s="929">
        <f t="shared" si="28"/>
        <v>0</v>
      </c>
      <c r="CF63" s="929">
        <f t="shared" si="28"/>
        <v>0</v>
      </c>
    </row>
    <row r="64" spans="1:98">
      <c r="B64" s="320">
        <f t="shared" ref="B64:K64" si="43">B38</f>
        <v>10</v>
      </c>
      <c r="C64" s="797" t="str">
        <f t="shared" si="43"/>
        <v>Loan Source Name</v>
      </c>
      <c r="D64" s="321">
        <f t="shared" si="43"/>
        <v>0</v>
      </c>
      <c r="E64" s="322">
        <f t="shared" si="43"/>
        <v>0</v>
      </c>
      <c r="F64" s="103">
        <f t="shared" si="43"/>
        <v>12</v>
      </c>
      <c r="G64" s="103" t="str">
        <f t="shared" si="43"/>
        <v>Jan</v>
      </c>
      <c r="H64" s="66">
        <f t="shared" si="43"/>
        <v>2013</v>
      </c>
      <c r="I64" s="66">
        <f t="shared" si="43"/>
        <v>1</v>
      </c>
      <c r="J64" s="621">
        <f t="shared" si="43"/>
        <v>12</v>
      </c>
      <c r="K64" s="929">
        <f t="shared" si="43"/>
        <v>0</v>
      </c>
      <c r="L64" s="929"/>
      <c r="M64" s="929">
        <f>IF(AND(DepnSchedule!P$4&gt;=$I38,DepnSchedule!P$4&lt;($I38+$F38)),IPMT($E38/12,DepnSchedule!P$4-$I38+1,$F38,-$D38),0)</f>
        <v>0</v>
      </c>
      <c r="N64" s="929">
        <f>IF(AND(DepnSchedule!Q$4&gt;=$I38,DepnSchedule!Q$4&lt;($I38+$F38)),IPMT($E38/12,DepnSchedule!Q$4-$I38+1,$F38,-$D38),0)</f>
        <v>0</v>
      </c>
      <c r="O64" s="929">
        <f t="shared" si="30"/>
        <v>0</v>
      </c>
      <c r="P64" s="929">
        <f t="shared" si="30"/>
        <v>0</v>
      </c>
      <c r="Q64" s="929">
        <f t="shared" si="30"/>
        <v>0</v>
      </c>
      <c r="R64" s="929">
        <f t="shared" si="30"/>
        <v>0</v>
      </c>
      <c r="S64" s="929">
        <f t="shared" si="30"/>
        <v>0</v>
      </c>
      <c r="T64" s="929">
        <f t="shared" si="30"/>
        <v>0</v>
      </c>
      <c r="U64" s="929">
        <f t="shared" si="30"/>
        <v>0</v>
      </c>
      <c r="V64" s="929">
        <f t="shared" si="30"/>
        <v>0</v>
      </c>
      <c r="W64" s="929">
        <f t="shared" si="30"/>
        <v>0</v>
      </c>
      <c r="X64" s="929">
        <f t="shared" si="30"/>
        <v>0</v>
      </c>
      <c r="Y64" s="929">
        <f t="shared" si="30"/>
        <v>0</v>
      </c>
      <c r="Z64" s="929">
        <f t="shared" si="30"/>
        <v>0</v>
      </c>
      <c r="AA64" s="929">
        <f t="shared" si="30"/>
        <v>0</v>
      </c>
      <c r="AB64" s="929">
        <f t="shared" si="30"/>
        <v>0</v>
      </c>
      <c r="AC64" s="929">
        <f t="shared" si="30"/>
        <v>0</v>
      </c>
      <c r="AD64" s="929">
        <f t="shared" si="30"/>
        <v>0</v>
      </c>
      <c r="AE64" s="929">
        <f t="shared" si="39"/>
        <v>0</v>
      </c>
      <c r="AF64" s="929">
        <f t="shared" si="39"/>
        <v>0</v>
      </c>
      <c r="AG64" s="929">
        <f t="shared" si="39"/>
        <v>0</v>
      </c>
      <c r="AH64" s="929">
        <f t="shared" si="39"/>
        <v>0</v>
      </c>
      <c r="AI64" s="929">
        <f t="shared" si="39"/>
        <v>0</v>
      </c>
      <c r="AJ64" s="929">
        <f t="shared" si="39"/>
        <v>0</v>
      </c>
      <c r="AK64" s="929">
        <f t="shared" si="39"/>
        <v>0</v>
      </c>
      <c r="AL64" s="929">
        <f t="shared" si="39"/>
        <v>0</v>
      </c>
      <c r="AM64" s="929">
        <f t="shared" si="39"/>
        <v>0</v>
      </c>
      <c r="AN64" s="929">
        <f t="shared" si="39"/>
        <v>0</v>
      </c>
      <c r="AO64" s="929">
        <f t="shared" si="39"/>
        <v>0</v>
      </c>
      <c r="AP64" s="929">
        <f t="shared" si="39"/>
        <v>0</v>
      </c>
      <c r="AQ64" s="929">
        <f t="shared" si="39"/>
        <v>0</v>
      </c>
      <c r="AR64" s="929">
        <f t="shared" si="39"/>
        <v>0</v>
      </c>
      <c r="AS64" s="929">
        <f t="shared" si="39"/>
        <v>0</v>
      </c>
      <c r="AT64" s="929">
        <f t="shared" si="39"/>
        <v>0</v>
      </c>
      <c r="AU64" s="929">
        <f t="shared" si="40"/>
        <v>0</v>
      </c>
      <c r="AV64" s="929">
        <f t="shared" si="40"/>
        <v>0</v>
      </c>
      <c r="AW64" s="929">
        <f t="shared" si="40"/>
        <v>0</v>
      </c>
      <c r="AX64" s="929">
        <f t="shared" si="40"/>
        <v>0</v>
      </c>
      <c r="AY64" s="929">
        <f t="shared" si="40"/>
        <v>0</v>
      </c>
      <c r="AZ64" s="929">
        <f t="shared" si="40"/>
        <v>0</v>
      </c>
      <c r="BA64" s="929">
        <f t="shared" si="40"/>
        <v>0</v>
      </c>
      <c r="BB64" s="929">
        <f t="shared" si="40"/>
        <v>0</v>
      </c>
      <c r="BC64" s="929">
        <f t="shared" si="40"/>
        <v>0</v>
      </c>
      <c r="BD64" s="929">
        <f t="shared" si="40"/>
        <v>0</v>
      </c>
      <c r="BE64" s="929">
        <f t="shared" si="40"/>
        <v>0</v>
      </c>
      <c r="BF64" s="929">
        <f t="shared" si="40"/>
        <v>0</v>
      </c>
      <c r="BG64" s="929">
        <f t="shared" si="40"/>
        <v>0</v>
      </c>
      <c r="BH64" s="929">
        <f t="shared" si="40"/>
        <v>0</v>
      </c>
      <c r="BI64" s="929">
        <f t="shared" si="40"/>
        <v>0</v>
      </c>
      <c r="BJ64" s="929">
        <f t="shared" si="40"/>
        <v>0</v>
      </c>
      <c r="BK64" s="929">
        <f t="shared" si="41"/>
        <v>0</v>
      </c>
      <c r="BL64" s="929">
        <f t="shared" si="41"/>
        <v>0</v>
      </c>
      <c r="BM64" s="929">
        <f t="shared" si="41"/>
        <v>0</v>
      </c>
      <c r="BN64" s="929">
        <f t="shared" si="41"/>
        <v>0</v>
      </c>
      <c r="BO64" s="929">
        <f t="shared" si="41"/>
        <v>0</v>
      </c>
      <c r="BP64" s="929">
        <f t="shared" si="41"/>
        <v>0</v>
      </c>
      <c r="BQ64" s="929">
        <f t="shared" si="41"/>
        <v>0</v>
      </c>
      <c r="BR64" s="929">
        <f t="shared" si="41"/>
        <v>0</v>
      </c>
      <c r="BS64" s="929">
        <f t="shared" si="41"/>
        <v>0</v>
      </c>
      <c r="BT64" s="929">
        <f t="shared" si="41"/>
        <v>0</v>
      </c>
      <c r="BU64" s="929">
        <f t="shared" si="41"/>
        <v>0</v>
      </c>
      <c r="BV64" s="929">
        <f t="shared" si="41"/>
        <v>0</v>
      </c>
      <c r="BW64" s="929">
        <f t="shared" si="41"/>
        <v>0</v>
      </c>
      <c r="BX64" s="929">
        <f t="shared" si="41"/>
        <v>0</v>
      </c>
      <c r="BY64" s="929">
        <f t="shared" si="41"/>
        <v>0</v>
      </c>
      <c r="BZ64" s="929">
        <f t="shared" si="41"/>
        <v>0</v>
      </c>
      <c r="CA64" s="929">
        <f t="shared" si="42"/>
        <v>0</v>
      </c>
      <c r="CB64" s="929">
        <f t="shared" si="28"/>
        <v>0</v>
      </c>
      <c r="CC64" s="929">
        <f t="shared" si="28"/>
        <v>0</v>
      </c>
      <c r="CD64" s="929">
        <f t="shared" si="28"/>
        <v>0</v>
      </c>
      <c r="CE64" s="929">
        <f t="shared" si="28"/>
        <v>0</v>
      </c>
      <c r="CF64" s="929">
        <f t="shared" si="28"/>
        <v>0</v>
      </c>
    </row>
    <row r="65" spans="1:84">
      <c r="B65" s="320">
        <f t="shared" ref="B65:K65" si="44">B39</f>
        <v>11</v>
      </c>
      <c r="C65" s="797" t="str">
        <f t="shared" si="44"/>
        <v>Loan Source Name</v>
      </c>
      <c r="D65" s="321">
        <f t="shared" si="44"/>
        <v>0</v>
      </c>
      <c r="E65" s="322">
        <f t="shared" si="44"/>
        <v>0</v>
      </c>
      <c r="F65" s="103">
        <f t="shared" si="44"/>
        <v>12</v>
      </c>
      <c r="G65" s="103" t="str">
        <f t="shared" si="44"/>
        <v>Jan</v>
      </c>
      <c r="H65" s="66">
        <f t="shared" si="44"/>
        <v>2013</v>
      </c>
      <c r="I65" s="66">
        <f t="shared" si="44"/>
        <v>1</v>
      </c>
      <c r="J65" s="621">
        <f t="shared" si="44"/>
        <v>12</v>
      </c>
      <c r="K65" s="929">
        <f t="shared" si="44"/>
        <v>0</v>
      </c>
      <c r="L65" s="929"/>
      <c r="M65" s="929">
        <f>IF(AND(DepnSchedule!P$4&gt;=$I39,DepnSchedule!P$4&lt;($I39+$F39)),IPMT($E39/12,DepnSchedule!P$4-$I39+1,$F39,-$D39),0)</f>
        <v>0</v>
      </c>
      <c r="N65" s="929">
        <f>IF(AND(DepnSchedule!Q$4&gt;=$I39,DepnSchedule!Q$4&lt;($I39+$F39)),IPMT($E39/12,DepnSchedule!Q$4-$I39+1,$F39,-$D39),0)</f>
        <v>0</v>
      </c>
      <c r="O65" s="929">
        <f t="shared" si="30"/>
        <v>0</v>
      </c>
      <c r="P65" s="929">
        <f t="shared" si="30"/>
        <v>0</v>
      </c>
      <c r="Q65" s="929">
        <f t="shared" si="30"/>
        <v>0</v>
      </c>
      <c r="R65" s="929">
        <f t="shared" si="30"/>
        <v>0</v>
      </c>
      <c r="S65" s="929">
        <f t="shared" si="30"/>
        <v>0</v>
      </c>
      <c r="T65" s="929">
        <f t="shared" si="30"/>
        <v>0</v>
      </c>
      <c r="U65" s="929">
        <f t="shared" si="30"/>
        <v>0</v>
      </c>
      <c r="V65" s="929">
        <f t="shared" si="30"/>
        <v>0</v>
      </c>
      <c r="W65" s="929">
        <f t="shared" si="30"/>
        <v>0</v>
      </c>
      <c r="X65" s="929">
        <f t="shared" si="30"/>
        <v>0</v>
      </c>
      <c r="Y65" s="929">
        <f t="shared" si="30"/>
        <v>0</v>
      </c>
      <c r="Z65" s="929">
        <f t="shared" si="30"/>
        <v>0</v>
      </c>
      <c r="AA65" s="929">
        <f t="shared" si="30"/>
        <v>0</v>
      </c>
      <c r="AB65" s="929">
        <f t="shared" si="30"/>
        <v>0</v>
      </c>
      <c r="AC65" s="929">
        <f t="shared" si="30"/>
        <v>0</v>
      </c>
      <c r="AD65" s="929">
        <f t="shared" si="30"/>
        <v>0</v>
      </c>
      <c r="AE65" s="929">
        <f t="shared" si="39"/>
        <v>0</v>
      </c>
      <c r="AF65" s="929">
        <f t="shared" si="39"/>
        <v>0</v>
      </c>
      <c r="AG65" s="929">
        <f t="shared" si="39"/>
        <v>0</v>
      </c>
      <c r="AH65" s="929">
        <f t="shared" si="39"/>
        <v>0</v>
      </c>
      <c r="AI65" s="929">
        <f t="shared" si="39"/>
        <v>0</v>
      </c>
      <c r="AJ65" s="929">
        <f t="shared" si="39"/>
        <v>0</v>
      </c>
      <c r="AK65" s="929">
        <f t="shared" si="39"/>
        <v>0</v>
      </c>
      <c r="AL65" s="929">
        <f t="shared" si="39"/>
        <v>0</v>
      </c>
      <c r="AM65" s="929">
        <f t="shared" si="39"/>
        <v>0</v>
      </c>
      <c r="AN65" s="929">
        <f t="shared" si="39"/>
        <v>0</v>
      </c>
      <c r="AO65" s="929">
        <f t="shared" si="39"/>
        <v>0</v>
      </c>
      <c r="AP65" s="929">
        <f t="shared" si="39"/>
        <v>0</v>
      </c>
      <c r="AQ65" s="929">
        <f t="shared" si="39"/>
        <v>0</v>
      </c>
      <c r="AR65" s="929">
        <f t="shared" si="39"/>
        <v>0</v>
      </c>
      <c r="AS65" s="929">
        <f t="shared" si="39"/>
        <v>0</v>
      </c>
      <c r="AT65" s="929">
        <f t="shared" si="39"/>
        <v>0</v>
      </c>
      <c r="AU65" s="929">
        <f t="shared" si="40"/>
        <v>0</v>
      </c>
      <c r="AV65" s="929">
        <f t="shared" si="40"/>
        <v>0</v>
      </c>
      <c r="AW65" s="929">
        <f t="shared" si="40"/>
        <v>0</v>
      </c>
      <c r="AX65" s="929">
        <f t="shared" si="40"/>
        <v>0</v>
      </c>
      <c r="AY65" s="929">
        <f t="shared" si="40"/>
        <v>0</v>
      </c>
      <c r="AZ65" s="929">
        <f t="shared" si="40"/>
        <v>0</v>
      </c>
      <c r="BA65" s="929">
        <f t="shared" si="40"/>
        <v>0</v>
      </c>
      <c r="BB65" s="929">
        <f t="shared" si="40"/>
        <v>0</v>
      </c>
      <c r="BC65" s="929">
        <f t="shared" si="40"/>
        <v>0</v>
      </c>
      <c r="BD65" s="929">
        <f t="shared" si="40"/>
        <v>0</v>
      </c>
      <c r="BE65" s="929">
        <f t="shared" si="40"/>
        <v>0</v>
      </c>
      <c r="BF65" s="929">
        <f t="shared" si="40"/>
        <v>0</v>
      </c>
      <c r="BG65" s="929">
        <f t="shared" si="40"/>
        <v>0</v>
      </c>
      <c r="BH65" s="929">
        <f t="shared" si="40"/>
        <v>0</v>
      </c>
      <c r="BI65" s="929">
        <f t="shared" si="40"/>
        <v>0</v>
      </c>
      <c r="BJ65" s="929">
        <f t="shared" si="40"/>
        <v>0</v>
      </c>
      <c r="BK65" s="929">
        <f t="shared" si="41"/>
        <v>0</v>
      </c>
      <c r="BL65" s="929">
        <f t="shared" si="41"/>
        <v>0</v>
      </c>
      <c r="BM65" s="929">
        <f t="shared" si="41"/>
        <v>0</v>
      </c>
      <c r="BN65" s="929">
        <f t="shared" si="41"/>
        <v>0</v>
      </c>
      <c r="BO65" s="929">
        <f t="shared" si="41"/>
        <v>0</v>
      </c>
      <c r="BP65" s="929">
        <f t="shared" si="41"/>
        <v>0</v>
      </c>
      <c r="BQ65" s="929">
        <f t="shared" si="41"/>
        <v>0</v>
      </c>
      <c r="BR65" s="929">
        <f t="shared" si="41"/>
        <v>0</v>
      </c>
      <c r="BS65" s="929">
        <f t="shared" si="41"/>
        <v>0</v>
      </c>
      <c r="BT65" s="929">
        <f t="shared" si="41"/>
        <v>0</v>
      </c>
      <c r="BU65" s="929">
        <f t="shared" si="41"/>
        <v>0</v>
      </c>
      <c r="BV65" s="929">
        <f t="shared" si="41"/>
        <v>0</v>
      </c>
      <c r="BW65" s="929">
        <f t="shared" si="41"/>
        <v>0</v>
      </c>
      <c r="BX65" s="929">
        <f t="shared" si="41"/>
        <v>0</v>
      </c>
      <c r="BY65" s="929">
        <f t="shared" si="41"/>
        <v>0</v>
      </c>
      <c r="BZ65" s="929">
        <f t="shared" si="41"/>
        <v>0</v>
      </c>
      <c r="CA65" s="929">
        <f t="shared" si="42"/>
        <v>0</v>
      </c>
      <c r="CB65" s="929">
        <f t="shared" si="28"/>
        <v>0</v>
      </c>
      <c r="CC65" s="929">
        <f t="shared" si="28"/>
        <v>0</v>
      </c>
      <c r="CD65" s="929">
        <f t="shared" si="28"/>
        <v>0</v>
      </c>
      <c r="CE65" s="929">
        <f t="shared" si="28"/>
        <v>0</v>
      </c>
      <c r="CF65" s="929">
        <f t="shared" si="28"/>
        <v>0</v>
      </c>
    </row>
    <row r="66" spans="1:84">
      <c r="B66" s="320">
        <f t="shared" ref="B66:K66" si="45">B40</f>
        <v>12</v>
      </c>
      <c r="C66" s="797" t="str">
        <f t="shared" si="45"/>
        <v>Loan Source Name</v>
      </c>
      <c r="D66" s="321">
        <f t="shared" si="45"/>
        <v>0</v>
      </c>
      <c r="E66" s="322">
        <f t="shared" si="45"/>
        <v>0</v>
      </c>
      <c r="F66" s="103">
        <f t="shared" si="45"/>
        <v>12</v>
      </c>
      <c r="G66" s="103" t="str">
        <f t="shared" si="45"/>
        <v>Jan</v>
      </c>
      <c r="H66" s="66">
        <f t="shared" si="45"/>
        <v>2013</v>
      </c>
      <c r="I66" s="66">
        <f t="shared" si="45"/>
        <v>1</v>
      </c>
      <c r="J66" s="621">
        <f t="shared" si="45"/>
        <v>12</v>
      </c>
      <c r="K66" s="929">
        <f t="shared" si="45"/>
        <v>0</v>
      </c>
      <c r="L66" s="929"/>
      <c r="M66" s="929">
        <f>IF(AND(DepnSchedule!P$4&gt;=$I40,DepnSchedule!P$4&lt;($I40+$F40)),IPMT($E40/12,DepnSchedule!P$4-$I40+1,$F40,-$D40),0)</f>
        <v>0</v>
      </c>
      <c r="N66" s="929">
        <f>IF(AND(DepnSchedule!Q$4&gt;=$I40,DepnSchedule!Q$4&lt;($I40+$F40)),IPMT($E40/12,DepnSchedule!Q$4-$I40+1,$F40,-$D40),0)</f>
        <v>0</v>
      </c>
      <c r="O66" s="929">
        <f t="shared" si="30"/>
        <v>0</v>
      </c>
      <c r="P66" s="929">
        <f t="shared" si="30"/>
        <v>0</v>
      </c>
      <c r="Q66" s="929">
        <f t="shared" si="30"/>
        <v>0</v>
      </c>
      <c r="R66" s="929">
        <f t="shared" si="30"/>
        <v>0</v>
      </c>
      <c r="S66" s="929">
        <f t="shared" si="30"/>
        <v>0</v>
      </c>
      <c r="T66" s="929">
        <f t="shared" si="30"/>
        <v>0</v>
      </c>
      <c r="U66" s="929">
        <f t="shared" si="30"/>
        <v>0</v>
      </c>
      <c r="V66" s="929">
        <f t="shared" si="30"/>
        <v>0</v>
      </c>
      <c r="W66" s="929">
        <f t="shared" si="30"/>
        <v>0</v>
      </c>
      <c r="X66" s="929">
        <f t="shared" si="30"/>
        <v>0</v>
      </c>
      <c r="Y66" s="929">
        <f t="shared" si="30"/>
        <v>0</v>
      </c>
      <c r="Z66" s="929">
        <f t="shared" si="30"/>
        <v>0</v>
      </c>
      <c r="AA66" s="929">
        <f t="shared" si="30"/>
        <v>0</v>
      </c>
      <c r="AB66" s="929">
        <f t="shared" si="30"/>
        <v>0</v>
      </c>
      <c r="AC66" s="929">
        <f t="shared" si="30"/>
        <v>0</v>
      </c>
      <c r="AD66" s="929">
        <f t="shared" si="30"/>
        <v>0</v>
      </c>
      <c r="AE66" s="929">
        <f t="shared" si="39"/>
        <v>0</v>
      </c>
      <c r="AF66" s="929">
        <f t="shared" si="39"/>
        <v>0</v>
      </c>
      <c r="AG66" s="929">
        <f t="shared" si="39"/>
        <v>0</v>
      </c>
      <c r="AH66" s="929">
        <f t="shared" si="39"/>
        <v>0</v>
      </c>
      <c r="AI66" s="929">
        <f t="shared" si="39"/>
        <v>0</v>
      </c>
      <c r="AJ66" s="929">
        <f t="shared" si="39"/>
        <v>0</v>
      </c>
      <c r="AK66" s="929">
        <f t="shared" si="39"/>
        <v>0</v>
      </c>
      <c r="AL66" s="929">
        <f t="shared" si="39"/>
        <v>0</v>
      </c>
      <c r="AM66" s="929">
        <f t="shared" si="39"/>
        <v>0</v>
      </c>
      <c r="AN66" s="929">
        <f t="shared" si="39"/>
        <v>0</v>
      </c>
      <c r="AO66" s="929">
        <f t="shared" si="39"/>
        <v>0</v>
      </c>
      <c r="AP66" s="929">
        <f t="shared" si="39"/>
        <v>0</v>
      </c>
      <c r="AQ66" s="929">
        <f t="shared" si="39"/>
        <v>0</v>
      </c>
      <c r="AR66" s="929">
        <f t="shared" si="39"/>
        <v>0</v>
      </c>
      <c r="AS66" s="929">
        <f t="shared" si="39"/>
        <v>0</v>
      </c>
      <c r="AT66" s="929">
        <f t="shared" si="39"/>
        <v>0</v>
      </c>
      <c r="AU66" s="929">
        <f t="shared" si="40"/>
        <v>0</v>
      </c>
      <c r="AV66" s="929">
        <f t="shared" si="40"/>
        <v>0</v>
      </c>
      <c r="AW66" s="929">
        <f t="shared" si="40"/>
        <v>0</v>
      </c>
      <c r="AX66" s="929">
        <f t="shared" si="40"/>
        <v>0</v>
      </c>
      <c r="AY66" s="929">
        <f t="shared" si="40"/>
        <v>0</v>
      </c>
      <c r="AZ66" s="929">
        <f t="shared" si="40"/>
        <v>0</v>
      </c>
      <c r="BA66" s="929">
        <f t="shared" si="40"/>
        <v>0</v>
      </c>
      <c r="BB66" s="929">
        <f t="shared" si="40"/>
        <v>0</v>
      </c>
      <c r="BC66" s="929">
        <f t="shared" si="40"/>
        <v>0</v>
      </c>
      <c r="BD66" s="929">
        <f t="shared" si="40"/>
        <v>0</v>
      </c>
      <c r="BE66" s="929">
        <f t="shared" si="40"/>
        <v>0</v>
      </c>
      <c r="BF66" s="929">
        <f t="shared" si="40"/>
        <v>0</v>
      </c>
      <c r="BG66" s="929">
        <f t="shared" si="40"/>
        <v>0</v>
      </c>
      <c r="BH66" s="929">
        <f t="shared" si="40"/>
        <v>0</v>
      </c>
      <c r="BI66" s="929">
        <f t="shared" si="40"/>
        <v>0</v>
      </c>
      <c r="BJ66" s="929">
        <f t="shared" si="40"/>
        <v>0</v>
      </c>
      <c r="BK66" s="929">
        <f t="shared" si="41"/>
        <v>0</v>
      </c>
      <c r="BL66" s="929">
        <f t="shared" si="41"/>
        <v>0</v>
      </c>
      <c r="BM66" s="929">
        <f t="shared" si="41"/>
        <v>0</v>
      </c>
      <c r="BN66" s="929">
        <f t="shared" si="41"/>
        <v>0</v>
      </c>
      <c r="BO66" s="929">
        <f t="shared" si="41"/>
        <v>0</v>
      </c>
      <c r="BP66" s="929">
        <f t="shared" si="41"/>
        <v>0</v>
      </c>
      <c r="BQ66" s="929">
        <f t="shared" si="41"/>
        <v>0</v>
      </c>
      <c r="BR66" s="929">
        <f t="shared" si="41"/>
        <v>0</v>
      </c>
      <c r="BS66" s="929">
        <f t="shared" si="41"/>
        <v>0</v>
      </c>
      <c r="BT66" s="929">
        <f t="shared" si="41"/>
        <v>0</v>
      </c>
      <c r="BU66" s="929">
        <f t="shared" si="41"/>
        <v>0</v>
      </c>
      <c r="BV66" s="929">
        <f t="shared" si="41"/>
        <v>0</v>
      </c>
      <c r="BW66" s="929">
        <f t="shared" si="41"/>
        <v>0</v>
      </c>
      <c r="BX66" s="929">
        <f t="shared" si="41"/>
        <v>0</v>
      </c>
      <c r="BY66" s="929">
        <f t="shared" si="41"/>
        <v>0</v>
      </c>
      <c r="BZ66" s="929">
        <f t="shared" si="41"/>
        <v>0</v>
      </c>
      <c r="CA66" s="929">
        <f t="shared" si="42"/>
        <v>0</v>
      </c>
      <c r="CB66" s="929">
        <f t="shared" si="28"/>
        <v>0</v>
      </c>
      <c r="CC66" s="929">
        <f t="shared" si="28"/>
        <v>0</v>
      </c>
      <c r="CD66" s="929">
        <f t="shared" si="28"/>
        <v>0</v>
      </c>
      <c r="CE66" s="929">
        <f t="shared" si="28"/>
        <v>0</v>
      </c>
      <c r="CF66" s="929">
        <f t="shared" si="28"/>
        <v>0</v>
      </c>
    </row>
    <row r="67" spans="1:84">
      <c r="B67" s="320">
        <f t="shared" ref="B67:K67" si="46">B41</f>
        <v>13</v>
      </c>
      <c r="C67" s="797" t="str">
        <f t="shared" si="46"/>
        <v>Loan Source Name</v>
      </c>
      <c r="D67" s="321">
        <f t="shared" si="46"/>
        <v>0</v>
      </c>
      <c r="E67" s="322">
        <f t="shared" si="46"/>
        <v>0</v>
      </c>
      <c r="F67" s="103">
        <f t="shared" si="46"/>
        <v>12</v>
      </c>
      <c r="G67" s="103" t="str">
        <f t="shared" si="46"/>
        <v>Jan</v>
      </c>
      <c r="H67" s="66">
        <f t="shared" si="46"/>
        <v>2013</v>
      </c>
      <c r="I67" s="66">
        <f t="shared" si="46"/>
        <v>1</v>
      </c>
      <c r="J67" s="621">
        <f t="shared" si="46"/>
        <v>12</v>
      </c>
      <c r="K67" s="929">
        <f t="shared" si="46"/>
        <v>0</v>
      </c>
      <c r="L67" s="929"/>
      <c r="M67" s="929">
        <f>IF(AND(DepnSchedule!P$4&gt;=$I41,DepnSchedule!P$4&lt;($I41+$F41)),IPMT($E41/12,DepnSchedule!P$4-$I41+1,$F41,-$D41),0)</f>
        <v>0</v>
      </c>
      <c r="N67" s="929">
        <f>IF(AND(DepnSchedule!Q$4&gt;=$I41,DepnSchedule!Q$4&lt;($I41+$F41)),IPMT($E41/12,DepnSchedule!Q$4-$I41+1,$F41,-$D41),0)</f>
        <v>0</v>
      </c>
      <c r="O67" s="929">
        <f t="shared" si="30"/>
        <v>0</v>
      </c>
      <c r="P67" s="929">
        <f t="shared" si="30"/>
        <v>0</v>
      </c>
      <c r="Q67" s="929">
        <f t="shared" si="30"/>
        <v>0</v>
      </c>
      <c r="R67" s="929">
        <f t="shared" si="30"/>
        <v>0</v>
      </c>
      <c r="S67" s="929">
        <f t="shared" si="30"/>
        <v>0</v>
      </c>
      <c r="T67" s="929">
        <f t="shared" si="30"/>
        <v>0</v>
      </c>
      <c r="U67" s="929">
        <f t="shared" si="30"/>
        <v>0</v>
      </c>
      <c r="V67" s="929">
        <f t="shared" si="30"/>
        <v>0</v>
      </c>
      <c r="W67" s="929">
        <f t="shared" si="30"/>
        <v>0</v>
      </c>
      <c r="X67" s="929">
        <f t="shared" si="30"/>
        <v>0</v>
      </c>
      <c r="Y67" s="929">
        <f t="shared" si="30"/>
        <v>0</v>
      </c>
      <c r="Z67" s="929">
        <f t="shared" si="30"/>
        <v>0</v>
      </c>
      <c r="AA67" s="929">
        <f t="shared" si="30"/>
        <v>0</v>
      </c>
      <c r="AB67" s="929">
        <f t="shared" si="30"/>
        <v>0</v>
      </c>
      <c r="AC67" s="929">
        <f t="shared" si="30"/>
        <v>0</v>
      </c>
      <c r="AD67" s="929">
        <f t="shared" si="30"/>
        <v>0</v>
      </c>
      <c r="AE67" s="929">
        <f t="shared" si="39"/>
        <v>0</v>
      </c>
      <c r="AF67" s="929">
        <f t="shared" si="39"/>
        <v>0</v>
      </c>
      <c r="AG67" s="929">
        <f t="shared" si="39"/>
        <v>0</v>
      </c>
      <c r="AH67" s="929">
        <f t="shared" si="39"/>
        <v>0</v>
      </c>
      <c r="AI67" s="929">
        <f t="shared" si="39"/>
        <v>0</v>
      </c>
      <c r="AJ67" s="929">
        <f t="shared" si="39"/>
        <v>0</v>
      </c>
      <c r="AK67" s="929">
        <f t="shared" si="39"/>
        <v>0</v>
      </c>
      <c r="AL67" s="929">
        <f t="shared" si="39"/>
        <v>0</v>
      </c>
      <c r="AM67" s="929">
        <f t="shared" si="39"/>
        <v>0</v>
      </c>
      <c r="AN67" s="929">
        <f t="shared" si="39"/>
        <v>0</v>
      </c>
      <c r="AO67" s="929">
        <f t="shared" si="39"/>
        <v>0</v>
      </c>
      <c r="AP67" s="929">
        <f t="shared" si="39"/>
        <v>0</v>
      </c>
      <c r="AQ67" s="929">
        <f t="shared" si="39"/>
        <v>0</v>
      </c>
      <c r="AR67" s="929">
        <f t="shared" si="39"/>
        <v>0</v>
      </c>
      <c r="AS67" s="929">
        <f t="shared" si="39"/>
        <v>0</v>
      </c>
      <c r="AT67" s="929">
        <f t="shared" si="39"/>
        <v>0</v>
      </c>
      <c r="AU67" s="929">
        <f t="shared" si="40"/>
        <v>0</v>
      </c>
      <c r="AV67" s="929">
        <f t="shared" si="40"/>
        <v>0</v>
      </c>
      <c r="AW67" s="929">
        <f t="shared" si="40"/>
        <v>0</v>
      </c>
      <c r="AX67" s="929">
        <f t="shared" si="40"/>
        <v>0</v>
      </c>
      <c r="AY67" s="929">
        <f t="shared" si="40"/>
        <v>0</v>
      </c>
      <c r="AZ67" s="929">
        <f t="shared" si="40"/>
        <v>0</v>
      </c>
      <c r="BA67" s="929">
        <f t="shared" si="40"/>
        <v>0</v>
      </c>
      <c r="BB67" s="929">
        <f t="shared" si="40"/>
        <v>0</v>
      </c>
      <c r="BC67" s="929">
        <f t="shared" si="40"/>
        <v>0</v>
      </c>
      <c r="BD67" s="929">
        <f t="shared" si="40"/>
        <v>0</v>
      </c>
      <c r="BE67" s="929">
        <f t="shared" si="40"/>
        <v>0</v>
      </c>
      <c r="BF67" s="929">
        <f t="shared" si="40"/>
        <v>0</v>
      </c>
      <c r="BG67" s="929">
        <f t="shared" si="40"/>
        <v>0</v>
      </c>
      <c r="BH67" s="929">
        <f t="shared" si="40"/>
        <v>0</v>
      </c>
      <c r="BI67" s="929">
        <f t="shared" si="40"/>
        <v>0</v>
      </c>
      <c r="BJ67" s="929">
        <f t="shared" si="40"/>
        <v>0</v>
      </c>
      <c r="BK67" s="929">
        <f t="shared" si="41"/>
        <v>0</v>
      </c>
      <c r="BL67" s="929">
        <f t="shared" si="41"/>
        <v>0</v>
      </c>
      <c r="BM67" s="929">
        <f t="shared" si="41"/>
        <v>0</v>
      </c>
      <c r="BN67" s="929">
        <f t="shared" si="41"/>
        <v>0</v>
      </c>
      <c r="BO67" s="929">
        <f t="shared" si="41"/>
        <v>0</v>
      </c>
      <c r="BP67" s="929">
        <f t="shared" si="41"/>
        <v>0</v>
      </c>
      <c r="BQ67" s="929">
        <f t="shared" si="41"/>
        <v>0</v>
      </c>
      <c r="BR67" s="929">
        <f t="shared" si="41"/>
        <v>0</v>
      </c>
      <c r="BS67" s="929">
        <f t="shared" si="41"/>
        <v>0</v>
      </c>
      <c r="BT67" s="929">
        <f t="shared" si="41"/>
        <v>0</v>
      </c>
      <c r="BU67" s="929">
        <f t="shared" si="41"/>
        <v>0</v>
      </c>
      <c r="BV67" s="929">
        <f t="shared" si="41"/>
        <v>0</v>
      </c>
      <c r="BW67" s="929">
        <f t="shared" si="41"/>
        <v>0</v>
      </c>
      <c r="BX67" s="929">
        <f t="shared" si="41"/>
        <v>0</v>
      </c>
      <c r="BY67" s="929">
        <f t="shared" si="41"/>
        <v>0</v>
      </c>
      <c r="BZ67" s="929">
        <f t="shared" si="41"/>
        <v>0</v>
      </c>
      <c r="CA67" s="929">
        <f t="shared" si="42"/>
        <v>0</v>
      </c>
      <c r="CB67" s="929">
        <f t="shared" si="28"/>
        <v>0</v>
      </c>
      <c r="CC67" s="929">
        <f t="shared" si="28"/>
        <v>0</v>
      </c>
      <c r="CD67" s="929">
        <f t="shared" si="28"/>
        <v>0</v>
      </c>
      <c r="CE67" s="929">
        <f t="shared" si="28"/>
        <v>0</v>
      </c>
      <c r="CF67" s="929">
        <f t="shared" si="28"/>
        <v>0</v>
      </c>
    </row>
    <row r="68" spans="1:84">
      <c r="B68" s="320">
        <f t="shared" ref="B68:K68" si="47">B42</f>
        <v>14</v>
      </c>
      <c r="C68" s="797" t="str">
        <f t="shared" si="47"/>
        <v>Loan Source Name</v>
      </c>
      <c r="D68" s="321">
        <f t="shared" si="47"/>
        <v>0</v>
      </c>
      <c r="E68" s="322">
        <f t="shared" si="47"/>
        <v>0</v>
      </c>
      <c r="F68" s="103">
        <f t="shared" si="47"/>
        <v>12</v>
      </c>
      <c r="G68" s="103" t="str">
        <f t="shared" si="47"/>
        <v>Jan</v>
      </c>
      <c r="H68" s="66">
        <f t="shared" si="47"/>
        <v>2013</v>
      </c>
      <c r="I68" s="66">
        <f t="shared" si="47"/>
        <v>1</v>
      </c>
      <c r="J68" s="621">
        <f t="shared" si="47"/>
        <v>12</v>
      </c>
      <c r="K68" s="929">
        <f t="shared" si="47"/>
        <v>0</v>
      </c>
      <c r="L68" s="929"/>
      <c r="M68" s="929">
        <f>IF(AND(DepnSchedule!P$4&gt;=$I42,DepnSchedule!P$4&lt;($I42+$F42)),IPMT($E42/12,DepnSchedule!P$4-$I42+1,$F42,-$D42),0)</f>
        <v>0</v>
      </c>
      <c r="N68" s="929">
        <f>IF(AND(DepnSchedule!Q$4&gt;=$I42,DepnSchedule!Q$4&lt;($I42+$F42)),IPMT($E42/12,DepnSchedule!Q$4-$I42+1,$F42,-$D42),0)</f>
        <v>0</v>
      </c>
      <c r="O68" s="929">
        <f t="shared" si="30"/>
        <v>0</v>
      </c>
      <c r="P68" s="929">
        <f t="shared" si="30"/>
        <v>0</v>
      </c>
      <c r="Q68" s="929">
        <f t="shared" si="30"/>
        <v>0</v>
      </c>
      <c r="R68" s="929">
        <f t="shared" si="30"/>
        <v>0</v>
      </c>
      <c r="S68" s="929">
        <f t="shared" si="30"/>
        <v>0</v>
      </c>
      <c r="T68" s="929">
        <f t="shared" si="30"/>
        <v>0</v>
      </c>
      <c r="U68" s="929">
        <f t="shared" si="30"/>
        <v>0</v>
      </c>
      <c r="V68" s="929">
        <f t="shared" si="30"/>
        <v>0</v>
      </c>
      <c r="W68" s="929">
        <f t="shared" si="30"/>
        <v>0</v>
      </c>
      <c r="X68" s="929">
        <f t="shared" si="30"/>
        <v>0</v>
      </c>
      <c r="Y68" s="929">
        <f t="shared" si="30"/>
        <v>0</v>
      </c>
      <c r="Z68" s="929">
        <f t="shared" si="30"/>
        <v>0</v>
      </c>
      <c r="AA68" s="929">
        <f t="shared" si="30"/>
        <v>0</v>
      </c>
      <c r="AB68" s="929">
        <f t="shared" si="30"/>
        <v>0</v>
      </c>
      <c r="AC68" s="929">
        <f t="shared" si="30"/>
        <v>0</v>
      </c>
      <c r="AD68" s="929">
        <f t="shared" si="30"/>
        <v>0</v>
      </c>
      <c r="AE68" s="929">
        <f t="shared" si="39"/>
        <v>0</v>
      </c>
      <c r="AF68" s="929">
        <f t="shared" si="39"/>
        <v>0</v>
      </c>
      <c r="AG68" s="929">
        <f t="shared" si="39"/>
        <v>0</v>
      </c>
      <c r="AH68" s="929">
        <f t="shared" si="39"/>
        <v>0</v>
      </c>
      <c r="AI68" s="929">
        <f t="shared" si="39"/>
        <v>0</v>
      </c>
      <c r="AJ68" s="929">
        <f t="shared" si="39"/>
        <v>0</v>
      </c>
      <c r="AK68" s="929">
        <f t="shared" si="39"/>
        <v>0</v>
      </c>
      <c r="AL68" s="929">
        <f t="shared" si="39"/>
        <v>0</v>
      </c>
      <c r="AM68" s="929">
        <f t="shared" si="39"/>
        <v>0</v>
      </c>
      <c r="AN68" s="929">
        <f t="shared" si="39"/>
        <v>0</v>
      </c>
      <c r="AO68" s="929">
        <f t="shared" si="39"/>
        <v>0</v>
      </c>
      <c r="AP68" s="929">
        <f t="shared" si="39"/>
        <v>0</v>
      </c>
      <c r="AQ68" s="929">
        <f t="shared" si="39"/>
        <v>0</v>
      </c>
      <c r="AR68" s="929">
        <f t="shared" si="39"/>
        <v>0</v>
      </c>
      <c r="AS68" s="929">
        <f t="shared" si="39"/>
        <v>0</v>
      </c>
      <c r="AT68" s="929">
        <f t="shared" si="39"/>
        <v>0</v>
      </c>
      <c r="AU68" s="929">
        <f t="shared" si="40"/>
        <v>0</v>
      </c>
      <c r="AV68" s="929">
        <f t="shared" si="40"/>
        <v>0</v>
      </c>
      <c r="AW68" s="929">
        <f t="shared" si="40"/>
        <v>0</v>
      </c>
      <c r="AX68" s="929">
        <f t="shared" si="40"/>
        <v>0</v>
      </c>
      <c r="AY68" s="929">
        <f t="shared" si="40"/>
        <v>0</v>
      </c>
      <c r="AZ68" s="929">
        <f t="shared" si="40"/>
        <v>0</v>
      </c>
      <c r="BA68" s="929">
        <f t="shared" si="40"/>
        <v>0</v>
      </c>
      <c r="BB68" s="929">
        <f t="shared" si="40"/>
        <v>0</v>
      </c>
      <c r="BC68" s="929">
        <f t="shared" si="40"/>
        <v>0</v>
      </c>
      <c r="BD68" s="929">
        <f t="shared" si="40"/>
        <v>0</v>
      </c>
      <c r="BE68" s="929">
        <f t="shared" si="40"/>
        <v>0</v>
      </c>
      <c r="BF68" s="929">
        <f t="shared" si="40"/>
        <v>0</v>
      </c>
      <c r="BG68" s="929">
        <f t="shared" si="40"/>
        <v>0</v>
      </c>
      <c r="BH68" s="929">
        <f t="shared" si="40"/>
        <v>0</v>
      </c>
      <c r="BI68" s="929">
        <f t="shared" si="40"/>
        <v>0</v>
      </c>
      <c r="BJ68" s="929">
        <f t="shared" si="40"/>
        <v>0</v>
      </c>
      <c r="BK68" s="929">
        <f t="shared" si="41"/>
        <v>0</v>
      </c>
      <c r="BL68" s="929">
        <f t="shared" si="41"/>
        <v>0</v>
      </c>
      <c r="BM68" s="929">
        <f t="shared" si="41"/>
        <v>0</v>
      </c>
      <c r="BN68" s="929">
        <f t="shared" si="41"/>
        <v>0</v>
      </c>
      <c r="BO68" s="929">
        <f t="shared" si="41"/>
        <v>0</v>
      </c>
      <c r="BP68" s="929">
        <f t="shared" si="41"/>
        <v>0</v>
      </c>
      <c r="BQ68" s="929">
        <f t="shared" si="41"/>
        <v>0</v>
      </c>
      <c r="BR68" s="929">
        <f t="shared" si="41"/>
        <v>0</v>
      </c>
      <c r="BS68" s="929">
        <f t="shared" si="41"/>
        <v>0</v>
      </c>
      <c r="BT68" s="929">
        <f t="shared" si="41"/>
        <v>0</v>
      </c>
      <c r="BU68" s="929">
        <f t="shared" si="41"/>
        <v>0</v>
      </c>
      <c r="BV68" s="929">
        <f t="shared" si="41"/>
        <v>0</v>
      </c>
      <c r="BW68" s="929">
        <f t="shared" si="41"/>
        <v>0</v>
      </c>
      <c r="BX68" s="929">
        <f t="shared" si="41"/>
        <v>0</v>
      </c>
      <c r="BY68" s="929">
        <f t="shared" si="41"/>
        <v>0</v>
      </c>
      <c r="BZ68" s="929">
        <f t="shared" si="41"/>
        <v>0</v>
      </c>
      <c r="CA68" s="929">
        <f t="shared" si="42"/>
        <v>0</v>
      </c>
      <c r="CB68" s="929">
        <f t="shared" si="28"/>
        <v>0</v>
      </c>
      <c r="CC68" s="929">
        <f t="shared" si="28"/>
        <v>0</v>
      </c>
      <c r="CD68" s="929">
        <f t="shared" si="28"/>
        <v>0</v>
      </c>
      <c r="CE68" s="929">
        <f t="shared" si="28"/>
        <v>0</v>
      </c>
      <c r="CF68" s="929">
        <f t="shared" si="28"/>
        <v>0</v>
      </c>
    </row>
    <row r="69" spans="1:84">
      <c r="B69" s="320">
        <f t="shared" ref="B69:K69" si="48">B43</f>
        <v>15</v>
      </c>
      <c r="C69" s="797" t="str">
        <f t="shared" si="48"/>
        <v>Loan Source Name</v>
      </c>
      <c r="D69" s="321">
        <f t="shared" si="48"/>
        <v>0</v>
      </c>
      <c r="E69" s="322">
        <f t="shared" si="48"/>
        <v>0</v>
      </c>
      <c r="F69" s="103">
        <f t="shared" si="48"/>
        <v>12</v>
      </c>
      <c r="G69" s="103" t="str">
        <f t="shared" si="48"/>
        <v>Jan</v>
      </c>
      <c r="H69" s="66">
        <f t="shared" si="48"/>
        <v>2013</v>
      </c>
      <c r="I69" s="66">
        <f t="shared" si="48"/>
        <v>1</v>
      </c>
      <c r="J69" s="621">
        <f t="shared" si="48"/>
        <v>12</v>
      </c>
      <c r="K69" s="929">
        <f t="shared" si="48"/>
        <v>0</v>
      </c>
      <c r="L69" s="929"/>
      <c r="M69" s="929">
        <f>IF(AND(DepnSchedule!P$4&gt;=$I43,DepnSchedule!P$4&lt;($I43+$F43)),IPMT($E43/12,DepnSchedule!P$4-$I43+1,$F43,-$D43),0)</f>
        <v>0</v>
      </c>
      <c r="N69" s="929">
        <f>IF(AND(DepnSchedule!Q$4&gt;=$I43,DepnSchedule!Q$4&lt;($I43+$F43)),IPMT($E43/12,DepnSchedule!Q$4-$I43+1,$F43,-$D43),0)</f>
        <v>0</v>
      </c>
      <c r="O69" s="929">
        <f t="shared" si="30"/>
        <v>0</v>
      </c>
      <c r="P69" s="929">
        <f t="shared" si="30"/>
        <v>0</v>
      </c>
      <c r="Q69" s="929">
        <f t="shared" si="30"/>
        <v>0</v>
      </c>
      <c r="R69" s="929">
        <f t="shared" si="30"/>
        <v>0</v>
      </c>
      <c r="S69" s="929">
        <f t="shared" si="30"/>
        <v>0</v>
      </c>
      <c r="T69" s="929">
        <f t="shared" si="30"/>
        <v>0</v>
      </c>
      <c r="U69" s="929">
        <f t="shared" si="30"/>
        <v>0</v>
      </c>
      <c r="V69" s="929">
        <f t="shared" si="30"/>
        <v>0</v>
      </c>
      <c r="W69" s="929">
        <f t="shared" si="30"/>
        <v>0</v>
      </c>
      <c r="X69" s="929">
        <f t="shared" si="30"/>
        <v>0</v>
      </c>
      <c r="Y69" s="929">
        <f t="shared" si="30"/>
        <v>0</v>
      </c>
      <c r="Z69" s="929">
        <f t="shared" si="30"/>
        <v>0</v>
      </c>
      <c r="AA69" s="929">
        <f t="shared" si="30"/>
        <v>0</v>
      </c>
      <c r="AB69" s="929">
        <f t="shared" si="30"/>
        <v>0</v>
      </c>
      <c r="AC69" s="929">
        <f t="shared" si="30"/>
        <v>0</v>
      </c>
      <c r="AD69" s="929">
        <f t="shared" si="30"/>
        <v>0</v>
      </c>
      <c r="AE69" s="929">
        <f t="shared" si="39"/>
        <v>0</v>
      </c>
      <c r="AF69" s="929">
        <f t="shared" si="39"/>
        <v>0</v>
      </c>
      <c r="AG69" s="929">
        <f t="shared" si="39"/>
        <v>0</v>
      </c>
      <c r="AH69" s="929">
        <f t="shared" si="39"/>
        <v>0</v>
      </c>
      <c r="AI69" s="929">
        <f t="shared" si="39"/>
        <v>0</v>
      </c>
      <c r="AJ69" s="929">
        <f t="shared" si="39"/>
        <v>0</v>
      </c>
      <c r="AK69" s="929">
        <f t="shared" si="39"/>
        <v>0</v>
      </c>
      <c r="AL69" s="929">
        <f t="shared" si="39"/>
        <v>0</v>
      </c>
      <c r="AM69" s="929">
        <f t="shared" si="39"/>
        <v>0</v>
      </c>
      <c r="AN69" s="929">
        <f t="shared" si="39"/>
        <v>0</v>
      </c>
      <c r="AO69" s="929">
        <f t="shared" si="39"/>
        <v>0</v>
      </c>
      <c r="AP69" s="929">
        <f t="shared" si="39"/>
        <v>0</v>
      </c>
      <c r="AQ69" s="929">
        <f t="shared" si="39"/>
        <v>0</v>
      </c>
      <c r="AR69" s="929">
        <f t="shared" si="39"/>
        <v>0</v>
      </c>
      <c r="AS69" s="929">
        <f t="shared" si="39"/>
        <v>0</v>
      </c>
      <c r="AT69" s="929">
        <f t="shared" si="39"/>
        <v>0</v>
      </c>
      <c r="AU69" s="929">
        <f t="shared" si="40"/>
        <v>0</v>
      </c>
      <c r="AV69" s="929">
        <f t="shared" si="40"/>
        <v>0</v>
      </c>
      <c r="AW69" s="929">
        <f t="shared" si="40"/>
        <v>0</v>
      </c>
      <c r="AX69" s="929">
        <f t="shared" si="40"/>
        <v>0</v>
      </c>
      <c r="AY69" s="929">
        <f t="shared" si="40"/>
        <v>0</v>
      </c>
      <c r="AZ69" s="929">
        <f t="shared" si="40"/>
        <v>0</v>
      </c>
      <c r="BA69" s="929">
        <f t="shared" si="40"/>
        <v>0</v>
      </c>
      <c r="BB69" s="929">
        <f t="shared" si="40"/>
        <v>0</v>
      </c>
      <c r="BC69" s="929">
        <f t="shared" si="40"/>
        <v>0</v>
      </c>
      <c r="BD69" s="929">
        <f t="shared" si="40"/>
        <v>0</v>
      </c>
      <c r="BE69" s="929">
        <f t="shared" si="40"/>
        <v>0</v>
      </c>
      <c r="BF69" s="929">
        <f t="shared" si="40"/>
        <v>0</v>
      </c>
      <c r="BG69" s="929">
        <f t="shared" si="40"/>
        <v>0</v>
      </c>
      <c r="BH69" s="929">
        <f t="shared" si="40"/>
        <v>0</v>
      </c>
      <c r="BI69" s="929">
        <f t="shared" si="40"/>
        <v>0</v>
      </c>
      <c r="BJ69" s="929">
        <f t="shared" si="40"/>
        <v>0</v>
      </c>
      <c r="BK69" s="929">
        <f t="shared" si="41"/>
        <v>0</v>
      </c>
      <c r="BL69" s="929">
        <f t="shared" si="41"/>
        <v>0</v>
      </c>
      <c r="BM69" s="929">
        <f t="shared" si="41"/>
        <v>0</v>
      </c>
      <c r="BN69" s="929">
        <f t="shared" si="41"/>
        <v>0</v>
      </c>
      <c r="BO69" s="929">
        <f t="shared" si="41"/>
        <v>0</v>
      </c>
      <c r="BP69" s="929">
        <f t="shared" si="41"/>
        <v>0</v>
      </c>
      <c r="BQ69" s="929">
        <f t="shared" si="41"/>
        <v>0</v>
      </c>
      <c r="BR69" s="929">
        <f t="shared" si="41"/>
        <v>0</v>
      </c>
      <c r="BS69" s="929">
        <f t="shared" si="41"/>
        <v>0</v>
      </c>
      <c r="BT69" s="929">
        <f t="shared" si="41"/>
        <v>0</v>
      </c>
      <c r="BU69" s="929">
        <f t="shared" si="41"/>
        <v>0</v>
      </c>
      <c r="BV69" s="929">
        <f t="shared" si="41"/>
        <v>0</v>
      </c>
      <c r="BW69" s="929">
        <f t="shared" si="41"/>
        <v>0</v>
      </c>
      <c r="BX69" s="929">
        <f t="shared" si="41"/>
        <v>0</v>
      </c>
      <c r="BY69" s="929">
        <f t="shared" si="41"/>
        <v>0</v>
      </c>
      <c r="BZ69" s="929">
        <f t="shared" si="41"/>
        <v>0</v>
      </c>
      <c r="CA69" s="929">
        <f t="shared" si="42"/>
        <v>0</v>
      </c>
      <c r="CB69" s="929">
        <f t="shared" si="28"/>
        <v>0</v>
      </c>
      <c r="CC69" s="929">
        <f t="shared" si="28"/>
        <v>0</v>
      </c>
      <c r="CD69" s="929">
        <f t="shared" si="28"/>
        <v>0</v>
      </c>
      <c r="CE69" s="929">
        <f t="shared" si="28"/>
        <v>0</v>
      </c>
      <c r="CF69" s="929">
        <f t="shared" si="28"/>
        <v>0</v>
      </c>
    </row>
    <row r="70" spans="1:84">
      <c r="B70" s="320">
        <f t="shared" ref="B70:K70" si="49">B44</f>
        <v>16</v>
      </c>
      <c r="C70" s="797" t="str">
        <f t="shared" si="49"/>
        <v>Loan Source Name</v>
      </c>
      <c r="D70" s="321">
        <f t="shared" si="49"/>
        <v>0</v>
      </c>
      <c r="E70" s="322">
        <f t="shared" si="49"/>
        <v>0</v>
      </c>
      <c r="F70" s="103">
        <f t="shared" si="49"/>
        <v>12</v>
      </c>
      <c r="G70" s="103" t="str">
        <f t="shared" si="49"/>
        <v>Jan</v>
      </c>
      <c r="H70" s="66">
        <f t="shared" si="49"/>
        <v>2013</v>
      </c>
      <c r="I70" s="66">
        <f t="shared" si="49"/>
        <v>1</v>
      </c>
      <c r="J70" s="621">
        <f t="shared" si="49"/>
        <v>12</v>
      </c>
      <c r="K70" s="929">
        <f t="shared" si="49"/>
        <v>0</v>
      </c>
      <c r="L70" s="929"/>
      <c r="M70" s="929">
        <f>IF(AND(DepnSchedule!P$4&gt;=$I44,DepnSchedule!P$4&lt;($I44+$F44)),IPMT($E44/12,DepnSchedule!P$4-$I44+1,$F44,-$D44),0)</f>
        <v>0</v>
      </c>
      <c r="N70" s="929">
        <f>IF(AND(DepnSchedule!Q$4&gt;=$I44,DepnSchedule!Q$4&lt;($I44+$F44)),IPMT($E44/12,DepnSchedule!Q$4-$I44+1,$F44,-$D44),0)</f>
        <v>0</v>
      </c>
      <c r="O70" s="929">
        <f t="shared" si="30"/>
        <v>0</v>
      </c>
      <c r="P70" s="929">
        <f t="shared" si="30"/>
        <v>0</v>
      </c>
      <c r="Q70" s="929">
        <f t="shared" si="30"/>
        <v>0</v>
      </c>
      <c r="R70" s="929">
        <f t="shared" si="30"/>
        <v>0</v>
      </c>
      <c r="S70" s="929">
        <f t="shared" si="30"/>
        <v>0</v>
      </c>
      <c r="T70" s="929">
        <f t="shared" si="30"/>
        <v>0</v>
      </c>
      <c r="U70" s="929">
        <f t="shared" si="30"/>
        <v>0</v>
      </c>
      <c r="V70" s="929">
        <f t="shared" si="30"/>
        <v>0</v>
      </c>
      <c r="W70" s="929">
        <f t="shared" si="30"/>
        <v>0</v>
      </c>
      <c r="X70" s="929">
        <f t="shared" si="30"/>
        <v>0</v>
      </c>
      <c r="Y70" s="929">
        <f t="shared" si="30"/>
        <v>0</v>
      </c>
      <c r="Z70" s="929">
        <f t="shared" si="30"/>
        <v>0</v>
      </c>
      <c r="AA70" s="929">
        <f t="shared" si="30"/>
        <v>0</v>
      </c>
      <c r="AB70" s="929">
        <f t="shared" si="30"/>
        <v>0</v>
      </c>
      <c r="AC70" s="929">
        <f t="shared" si="30"/>
        <v>0</v>
      </c>
      <c r="AD70" s="929">
        <f t="shared" si="30"/>
        <v>0</v>
      </c>
      <c r="AE70" s="929">
        <f t="shared" si="39"/>
        <v>0</v>
      </c>
      <c r="AF70" s="929">
        <f t="shared" si="39"/>
        <v>0</v>
      </c>
      <c r="AG70" s="929">
        <f t="shared" si="39"/>
        <v>0</v>
      </c>
      <c r="AH70" s="929">
        <f t="shared" si="39"/>
        <v>0</v>
      </c>
      <c r="AI70" s="929">
        <f t="shared" si="39"/>
        <v>0</v>
      </c>
      <c r="AJ70" s="929">
        <f t="shared" si="39"/>
        <v>0</v>
      </c>
      <c r="AK70" s="929">
        <f t="shared" si="39"/>
        <v>0</v>
      </c>
      <c r="AL70" s="929">
        <f t="shared" si="39"/>
        <v>0</v>
      </c>
      <c r="AM70" s="929">
        <f t="shared" si="39"/>
        <v>0</v>
      </c>
      <c r="AN70" s="929">
        <f t="shared" si="39"/>
        <v>0</v>
      </c>
      <c r="AO70" s="929">
        <f t="shared" si="39"/>
        <v>0</v>
      </c>
      <c r="AP70" s="929">
        <f t="shared" si="39"/>
        <v>0</v>
      </c>
      <c r="AQ70" s="929">
        <f t="shared" si="39"/>
        <v>0</v>
      </c>
      <c r="AR70" s="929">
        <f t="shared" si="39"/>
        <v>0</v>
      </c>
      <c r="AS70" s="929">
        <f t="shared" si="39"/>
        <v>0</v>
      </c>
      <c r="AT70" s="929">
        <f t="shared" si="39"/>
        <v>0</v>
      </c>
      <c r="AU70" s="929">
        <f t="shared" si="40"/>
        <v>0</v>
      </c>
      <c r="AV70" s="929">
        <f t="shared" si="40"/>
        <v>0</v>
      </c>
      <c r="AW70" s="929">
        <f t="shared" si="40"/>
        <v>0</v>
      </c>
      <c r="AX70" s="929">
        <f t="shared" si="40"/>
        <v>0</v>
      </c>
      <c r="AY70" s="929">
        <f t="shared" si="40"/>
        <v>0</v>
      </c>
      <c r="AZ70" s="929">
        <f t="shared" si="40"/>
        <v>0</v>
      </c>
      <c r="BA70" s="929">
        <f t="shared" si="40"/>
        <v>0</v>
      </c>
      <c r="BB70" s="929">
        <f t="shared" si="40"/>
        <v>0</v>
      </c>
      <c r="BC70" s="929">
        <f t="shared" si="40"/>
        <v>0</v>
      </c>
      <c r="BD70" s="929">
        <f t="shared" si="40"/>
        <v>0</v>
      </c>
      <c r="BE70" s="929">
        <f t="shared" si="40"/>
        <v>0</v>
      </c>
      <c r="BF70" s="929">
        <f t="shared" si="40"/>
        <v>0</v>
      </c>
      <c r="BG70" s="929">
        <f t="shared" si="40"/>
        <v>0</v>
      </c>
      <c r="BH70" s="929">
        <f t="shared" si="40"/>
        <v>0</v>
      </c>
      <c r="BI70" s="929">
        <f t="shared" si="40"/>
        <v>0</v>
      </c>
      <c r="BJ70" s="929">
        <f t="shared" si="40"/>
        <v>0</v>
      </c>
      <c r="BK70" s="929">
        <f t="shared" si="41"/>
        <v>0</v>
      </c>
      <c r="BL70" s="929">
        <f t="shared" si="41"/>
        <v>0</v>
      </c>
      <c r="BM70" s="929">
        <f t="shared" si="41"/>
        <v>0</v>
      </c>
      <c r="BN70" s="929">
        <f t="shared" si="41"/>
        <v>0</v>
      </c>
      <c r="BO70" s="929">
        <f t="shared" si="41"/>
        <v>0</v>
      </c>
      <c r="BP70" s="929">
        <f t="shared" si="41"/>
        <v>0</v>
      </c>
      <c r="BQ70" s="929">
        <f t="shared" si="41"/>
        <v>0</v>
      </c>
      <c r="BR70" s="929">
        <f t="shared" si="41"/>
        <v>0</v>
      </c>
      <c r="BS70" s="929">
        <f t="shared" si="41"/>
        <v>0</v>
      </c>
      <c r="BT70" s="929">
        <f t="shared" si="41"/>
        <v>0</v>
      </c>
      <c r="BU70" s="929">
        <f t="shared" si="41"/>
        <v>0</v>
      </c>
      <c r="BV70" s="929">
        <f t="shared" si="41"/>
        <v>0</v>
      </c>
      <c r="BW70" s="929">
        <f t="shared" si="41"/>
        <v>0</v>
      </c>
      <c r="BX70" s="929">
        <f t="shared" si="41"/>
        <v>0</v>
      </c>
      <c r="BY70" s="929">
        <f t="shared" si="41"/>
        <v>0</v>
      </c>
      <c r="BZ70" s="929">
        <f t="shared" si="41"/>
        <v>0</v>
      </c>
      <c r="CA70" s="929">
        <f t="shared" si="42"/>
        <v>0</v>
      </c>
      <c r="CB70" s="929">
        <f t="shared" si="28"/>
        <v>0</v>
      </c>
      <c r="CC70" s="929">
        <f t="shared" si="28"/>
        <v>0</v>
      </c>
      <c r="CD70" s="929">
        <f t="shared" si="28"/>
        <v>0</v>
      </c>
      <c r="CE70" s="929">
        <f t="shared" si="28"/>
        <v>0</v>
      </c>
      <c r="CF70" s="929">
        <f t="shared" si="28"/>
        <v>0</v>
      </c>
    </row>
    <row r="71" spans="1:84">
      <c r="B71" s="320">
        <f t="shared" ref="B71:K71" si="50">B45</f>
        <v>17</v>
      </c>
      <c r="C71" s="797" t="str">
        <f t="shared" si="50"/>
        <v>Loan Source Name</v>
      </c>
      <c r="D71" s="321">
        <f t="shared" si="50"/>
        <v>0</v>
      </c>
      <c r="E71" s="322">
        <f t="shared" si="50"/>
        <v>0</v>
      </c>
      <c r="F71" s="103">
        <f t="shared" si="50"/>
        <v>12</v>
      </c>
      <c r="G71" s="103" t="str">
        <f t="shared" si="50"/>
        <v>Jan</v>
      </c>
      <c r="H71" s="66">
        <f t="shared" si="50"/>
        <v>2013</v>
      </c>
      <c r="I71" s="66">
        <f t="shared" si="50"/>
        <v>1</v>
      </c>
      <c r="J71" s="621">
        <f t="shared" si="50"/>
        <v>12</v>
      </c>
      <c r="K71" s="929">
        <f t="shared" si="50"/>
        <v>0</v>
      </c>
      <c r="L71" s="929"/>
      <c r="M71" s="929">
        <f>IF(AND(DepnSchedule!P$4&gt;=$I45,DepnSchedule!P$4&lt;($I45+$F45)),IPMT($E45/12,DepnSchedule!P$4-$I45+1,$F45,-$D45),0)</f>
        <v>0</v>
      </c>
      <c r="N71" s="929">
        <f>IF(AND(DepnSchedule!Q$4&gt;=$I45,DepnSchedule!Q$4&lt;($I45+$F45)),IPMT($E45/12,DepnSchedule!Q$4-$I45+1,$F45,-$D45),0)</f>
        <v>0</v>
      </c>
      <c r="O71" s="929">
        <f t="shared" si="30"/>
        <v>0</v>
      </c>
      <c r="P71" s="929">
        <f t="shared" si="30"/>
        <v>0</v>
      </c>
      <c r="Q71" s="929">
        <f t="shared" si="30"/>
        <v>0</v>
      </c>
      <c r="R71" s="929">
        <f t="shared" si="30"/>
        <v>0</v>
      </c>
      <c r="S71" s="929">
        <f t="shared" si="30"/>
        <v>0</v>
      </c>
      <c r="T71" s="929">
        <f t="shared" si="30"/>
        <v>0</v>
      </c>
      <c r="U71" s="929">
        <f t="shared" si="30"/>
        <v>0</v>
      </c>
      <c r="V71" s="929">
        <f t="shared" si="30"/>
        <v>0</v>
      </c>
      <c r="W71" s="929">
        <f t="shared" si="30"/>
        <v>0</v>
      </c>
      <c r="X71" s="929">
        <f t="shared" si="30"/>
        <v>0</v>
      </c>
      <c r="Y71" s="929">
        <f t="shared" si="30"/>
        <v>0</v>
      </c>
      <c r="Z71" s="929">
        <f t="shared" si="30"/>
        <v>0</v>
      </c>
      <c r="AA71" s="929">
        <f t="shared" si="30"/>
        <v>0</v>
      </c>
      <c r="AB71" s="929">
        <f t="shared" si="30"/>
        <v>0</v>
      </c>
      <c r="AC71" s="929">
        <f t="shared" si="30"/>
        <v>0</v>
      </c>
      <c r="AD71" s="929">
        <f t="shared" si="30"/>
        <v>0</v>
      </c>
      <c r="AE71" s="929">
        <f t="shared" si="39"/>
        <v>0</v>
      </c>
      <c r="AF71" s="929">
        <f t="shared" si="39"/>
        <v>0</v>
      </c>
      <c r="AG71" s="929">
        <f t="shared" si="39"/>
        <v>0</v>
      </c>
      <c r="AH71" s="929">
        <f t="shared" si="39"/>
        <v>0</v>
      </c>
      <c r="AI71" s="929">
        <f t="shared" si="39"/>
        <v>0</v>
      </c>
      <c r="AJ71" s="929">
        <f t="shared" si="39"/>
        <v>0</v>
      </c>
      <c r="AK71" s="929">
        <f t="shared" si="39"/>
        <v>0</v>
      </c>
      <c r="AL71" s="929">
        <f t="shared" si="39"/>
        <v>0</v>
      </c>
      <c r="AM71" s="929">
        <f t="shared" si="39"/>
        <v>0</v>
      </c>
      <c r="AN71" s="929">
        <f t="shared" si="39"/>
        <v>0</v>
      </c>
      <c r="AO71" s="929">
        <f t="shared" si="39"/>
        <v>0</v>
      </c>
      <c r="AP71" s="929">
        <f t="shared" si="39"/>
        <v>0</v>
      </c>
      <c r="AQ71" s="929">
        <f t="shared" si="39"/>
        <v>0</v>
      </c>
      <c r="AR71" s="929">
        <f t="shared" si="39"/>
        <v>0</v>
      </c>
      <c r="AS71" s="929">
        <f t="shared" si="39"/>
        <v>0</v>
      </c>
      <c r="AT71" s="929">
        <f t="shared" si="39"/>
        <v>0</v>
      </c>
      <c r="AU71" s="929">
        <f t="shared" si="40"/>
        <v>0</v>
      </c>
      <c r="AV71" s="929">
        <f t="shared" si="40"/>
        <v>0</v>
      </c>
      <c r="AW71" s="929">
        <f t="shared" si="40"/>
        <v>0</v>
      </c>
      <c r="AX71" s="929">
        <f t="shared" si="40"/>
        <v>0</v>
      </c>
      <c r="AY71" s="929">
        <f t="shared" si="40"/>
        <v>0</v>
      </c>
      <c r="AZ71" s="929">
        <f t="shared" si="40"/>
        <v>0</v>
      </c>
      <c r="BA71" s="929">
        <f t="shared" si="40"/>
        <v>0</v>
      </c>
      <c r="BB71" s="929">
        <f t="shared" si="40"/>
        <v>0</v>
      </c>
      <c r="BC71" s="929">
        <f t="shared" si="40"/>
        <v>0</v>
      </c>
      <c r="BD71" s="929">
        <f t="shared" si="40"/>
        <v>0</v>
      </c>
      <c r="BE71" s="929">
        <f t="shared" si="40"/>
        <v>0</v>
      </c>
      <c r="BF71" s="929">
        <f t="shared" si="40"/>
        <v>0</v>
      </c>
      <c r="BG71" s="929">
        <f t="shared" si="40"/>
        <v>0</v>
      </c>
      <c r="BH71" s="929">
        <f t="shared" si="40"/>
        <v>0</v>
      </c>
      <c r="BI71" s="929">
        <f t="shared" si="40"/>
        <v>0</v>
      </c>
      <c r="BJ71" s="929">
        <f t="shared" si="40"/>
        <v>0</v>
      </c>
      <c r="BK71" s="929">
        <f t="shared" si="41"/>
        <v>0</v>
      </c>
      <c r="BL71" s="929">
        <f t="shared" si="41"/>
        <v>0</v>
      </c>
      <c r="BM71" s="929">
        <f t="shared" si="41"/>
        <v>0</v>
      </c>
      <c r="BN71" s="929">
        <f t="shared" si="41"/>
        <v>0</v>
      </c>
      <c r="BO71" s="929">
        <f t="shared" si="41"/>
        <v>0</v>
      </c>
      <c r="BP71" s="929">
        <f t="shared" si="41"/>
        <v>0</v>
      </c>
      <c r="BQ71" s="929">
        <f t="shared" si="41"/>
        <v>0</v>
      </c>
      <c r="BR71" s="929">
        <f t="shared" si="41"/>
        <v>0</v>
      </c>
      <c r="BS71" s="929">
        <f t="shared" si="41"/>
        <v>0</v>
      </c>
      <c r="BT71" s="929">
        <f t="shared" si="41"/>
        <v>0</v>
      </c>
      <c r="BU71" s="929">
        <f t="shared" si="41"/>
        <v>0</v>
      </c>
      <c r="BV71" s="929">
        <f t="shared" si="41"/>
        <v>0</v>
      </c>
      <c r="BW71" s="929">
        <f t="shared" si="41"/>
        <v>0</v>
      </c>
      <c r="BX71" s="929">
        <f t="shared" si="41"/>
        <v>0</v>
      </c>
      <c r="BY71" s="929">
        <f t="shared" si="41"/>
        <v>0</v>
      </c>
      <c r="BZ71" s="929">
        <f t="shared" si="41"/>
        <v>0</v>
      </c>
      <c r="CA71" s="929">
        <f t="shared" si="42"/>
        <v>0</v>
      </c>
      <c r="CB71" s="929">
        <f t="shared" ref="CB71:CF74" si="51">IF(AND(CB$54&gt;=$I71,CB$54&lt;=$J71),IPMT($E71/12,CB$54-$I71+1,$F71,-$D71),0)</f>
        <v>0</v>
      </c>
      <c r="CC71" s="929">
        <f t="shared" si="51"/>
        <v>0</v>
      </c>
      <c r="CD71" s="929">
        <f t="shared" si="51"/>
        <v>0</v>
      </c>
      <c r="CE71" s="929">
        <f t="shared" si="51"/>
        <v>0</v>
      </c>
      <c r="CF71" s="929">
        <f t="shared" si="51"/>
        <v>0</v>
      </c>
    </row>
    <row r="72" spans="1:84">
      <c r="B72" s="320">
        <f t="shared" ref="B72:K72" si="52">B46</f>
        <v>18</v>
      </c>
      <c r="C72" s="797" t="str">
        <f t="shared" si="52"/>
        <v>Loan Source Name</v>
      </c>
      <c r="D72" s="321">
        <f t="shared" si="52"/>
        <v>0</v>
      </c>
      <c r="E72" s="322">
        <f t="shared" si="52"/>
        <v>0</v>
      </c>
      <c r="F72" s="103">
        <f t="shared" si="52"/>
        <v>12</v>
      </c>
      <c r="G72" s="103" t="str">
        <f t="shared" si="52"/>
        <v>Jan</v>
      </c>
      <c r="H72" s="66">
        <f t="shared" si="52"/>
        <v>2013</v>
      </c>
      <c r="I72" s="66">
        <f t="shared" si="52"/>
        <v>1</v>
      </c>
      <c r="J72" s="621">
        <f t="shared" si="52"/>
        <v>12</v>
      </c>
      <c r="K72" s="929">
        <f t="shared" si="52"/>
        <v>0</v>
      </c>
      <c r="L72" s="929"/>
      <c r="M72" s="929">
        <f>IF(AND(DepnSchedule!P$4&gt;=$I46,DepnSchedule!P$4&lt;($I46+$F46)),IPMT($E46/12,DepnSchedule!P$4-$I46+1,$F46,-$D46),0)</f>
        <v>0</v>
      </c>
      <c r="N72" s="929">
        <f>IF(AND(DepnSchedule!Q$4&gt;=$I46,DepnSchedule!Q$4&lt;($I46+$F46)),IPMT($E46/12,DepnSchedule!Q$4-$I46+1,$F46,-$D46),0)</f>
        <v>0</v>
      </c>
      <c r="O72" s="929">
        <f t="shared" si="30"/>
        <v>0</v>
      </c>
      <c r="P72" s="929">
        <f t="shared" si="30"/>
        <v>0</v>
      </c>
      <c r="Q72" s="929">
        <f t="shared" si="30"/>
        <v>0</v>
      </c>
      <c r="R72" s="929">
        <f t="shared" si="30"/>
        <v>0</v>
      </c>
      <c r="S72" s="929">
        <f t="shared" si="30"/>
        <v>0</v>
      </c>
      <c r="T72" s="929">
        <f t="shared" si="30"/>
        <v>0</v>
      </c>
      <c r="U72" s="929">
        <f t="shared" si="30"/>
        <v>0</v>
      </c>
      <c r="V72" s="929">
        <f t="shared" si="30"/>
        <v>0</v>
      </c>
      <c r="W72" s="929">
        <f t="shared" si="30"/>
        <v>0</v>
      </c>
      <c r="X72" s="929">
        <f t="shared" si="30"/>
        <v>0</v>
      </c>
      <c r="Y72" s="929">
        <f t="shared" si="30"/>
        <v>0</v>
      </c>
      <c r="Z72" s="929">
        <f t="shared" si="30"/>
        <v>0</v>
      </c>
      <c r="AA72" s="929">
        <f t="shared" si="30"/>
        <v>0</v>
      </c>
      <c r="AB72" s="929">
        <f t="shared" si="30"/>
        <v>0</v>
      </c>
      <c r="AC72" s="929">
        <f t="shared" si="30"/>
        <v>0</v>
      </c>
      <c r="AD72" s="929">
        <f t="shared" si="30"/>
        <v>0</v>
      </c>
      <c r="AE72" s="929">
        <f t="shared" si="39"/>
        <v>0</v>
      </c>
      <c r="AF72" s="929">
        <f t="shared" si="39"/>
        <v>0</v>
      </c>
      <c r="AG72" s="929">
        <f t="shared" si="39"/>
        <v>0</v>
      </c>
      <c r="AH72" s="929">
        <f t="shared" si="39"/>
        <v>0</v>
      </c>
      <c r="AI72" s="929">
        <f t="shared" si="39"/>
        <v>0</v>
      </c>
      <c r="AJ72" s="929">
        <f t="shared" si="39"/>
        <v>0</v>
      </c>
      <c r="AK72" s="929">
        <f t="shared" si="39"/>
        <v>0</v>
      </c>
      <c r="AL72" s="929">
        <f t="shared" si="39"/>
        <v>0</v>
      </c>
      <c r="AM72" s="929">
        <f t="shared" si="39"/>
        <v>0</v>
      </c>
      <c r="AN72" s="929">
        <f t="shared" si="39"/>
        <v>0</v>
      </c>
      <c r="AO72" s="929">
        <f t="shared" si="39"/>
        <v>0</v>
      </c>
      <c r="AP72" s="929">
        <f t="shared" si="39"/>
        <v>0</v>
      </c>
      <c r="AQ72" s="929">
        <f t="shared" si="39"/>
        <v>0</v>
      </c>
      <c r="AR72" s="929">
        <f t="shared" si="39"/>
        <v>0</v>
      </c>
      <c r="AS72" s="929">
        <f t="shared" si="39"/>
        <v>0</v>
      </c>
      <c r="AT72" s="929">
        <f t="shared" si="39"/>
        <v>0</v>
      </c>
      <c r="AU72" s="929">
        <f t="shared" si="40"/>
        <v>0</v>
      </c>
      <c r="AV72" s="929">
        <f t="shared" si="40"/>
        <v>0</v>
      </c>
      <c r="AW72" s="929">
        <f t="shared" si="40"/>
        <v>0</v>
      </c>
      <c r="AX72" s="929">
        <f t="shared" si="40"/>
        <v>0</v>
      </c>
      <c r="AY72" s="929">
        <f t="shared" si="40"/>
        <v>0</v>
      </c>
      <c r="AZ72" s="929">
        <f t="shared" si="40"/>
        <v>0</v>
      </c>
      <c r="BA72" s="929">
        <f t="shared" si="40"/>
        <v>0</v>
      </c>
      <c r="BB72" s="929">
        <f t="shared" si="40"/>
        <v>0</v>
      </c>
      <c r="BC72" s="929">
        <f t="shared" si="40"/>
        <v>0</v>
      </c>
      <c r="BD72" s="929">
        <f t="shared" si="40"/>
        <v>0</v>
      </c>
      <c r="BE72" s="929">
        <f t="shared" si="40"/>
        <v>0</v>
      </c>
      <c r="BF72" s="929">
        <f t="shared" si="40"/>
        <v>0</v>
      </c>
      <c r="BG72" s="929">
        <f t="shared" si="40"/>
        <v>0</v>
      </c>
      <c r="BH72" s="929">
        <f t="shared" si="40"/>
        <v>0</v>
      </c>
      <c r="BI72" s="929">
        <f t="shared" si="40"/>
        <v>0</v>
      </c>
      <c r="BJ72" s="929">
        <f t="shared" si="40"/>
        <v>0</v>
      </c>
      <c r="BK72" s="929">
        <f t="shared" si="41"/>
        <v>0</v>
      </c>
      <c r="BL72" s="929">
        <f t="shared" si="41"/>
        <v>0</v>
      </c>
      <c r="BM72" s="929">
        <f t="shared" si="41"/>
        <v>0</v>
      </c>
      <c r="BN72" s="929">
        <f t="shared" si="41"/>
        <v>0</v>
      </c>
      <c r="BO72" s="929">
        <f t="shared" si="41"/>
        <v>0</v>
      </c>
      <c r="BP72" s="929">
        <f t="shared" si="41"/>
        <v>0</v>
      </c>
      <c r="BQ72" s="929">
        <f t="shared" si="41"/>
        <v>0</v>
      </c>
      <c r="BR72" s="929">
        <f t="shared" si="41"/>
        <v>0</v>
      </c>
      <c r="BS72" s="929">
        <f t="shared" si="41"/>
        <v>0</v>
      </c>
      <c r="BT72" s="929">
        <f t="shared" si="41"/>
        <v>0</v>
      </c>
      <c r="BU72" s="929">
        <f t="shared" si="41"/>
        <v>0</v>
      </c>
      <c r="BV72" s="929">
        <f t="shared" si="41"/>
        <v>0</v>
      </c>
      <c r="BW72" s="929">
        <f t="shared" si="41"/>
        <v>0</v>
      </c>
      <c r="BX72" s="929">
        <f t="shared" si="41"/>
        <v>0</v>
      </c>
      <c r="BY72" s="929">
        <f t="shared" si="41"/>
        <v>0</v>
      </c>
      <c r="BZ72" s="929">
        <f t="shared" si="41"/>
        <v>0</v>
      </c>
      <c r="CA72" s="929">
        <f t="shared" si="42"/>
        <v>0</v>
      </c>
      <c r="CB72" s="929">
        <f t="shared" si="51"/>
        <v>0</v>
      </c>
      <c r="CC72" s="929">
        <f t="shared" si="51"/>
        <v>0</v>
      </c>
      <c r="CD72" s="929">
        <f t="shared" si="51"/>
        <v>0</v>
      </c>
      <c r="CE72" s="929">
        <f t="shared" si="51"/>
        <v>0</v>
      </c>
      <c r="CF72" s="929">
        <f t="shared" si="51"/>
        <v>0</v>
      </c>
    </row>
    <row r="73" spans="1:84">
      <c r="B73" s="320">
        <f t="shared" ref="B73:K73" si="53">B47</f>
        <v>19</v>
      </c>
      <c r="C73" s="797" t="str">
        <f t="shared" si="53"/>
        <v>Loan Source Name</v>
      </c>
      <c r="D73" s="321">
        <f t="shared" si="53"/>
        <v>0</v>
      </c>
      <c r="E73" s="322">
        <f t="shared" si="53"/>
        <v>0</v>
      </c>
      <c r="F73" s="103">
        <f t="shared" si="53"/>
        <v>12</v>
      </c>
      <c r="G73" s="103" t="str">
        <f t="shared" si="53"/>
        <v>Jan</v>
      </c>
      <c r="H73" s="66">
        <f t="shared" si="53"/>
        <v>2013</v>
      </c>
      <c r="I73" s="66">
        <f t="shared" si="53"/>
        <v>1</v>
      </c>
      <c r="J73" s="621">
        <f t="shared" si="53"/>
        <v>12</v>
      </c>
      <c r="K73" s="929">
        <f t="shared" si="53"/>
        <v>0</v>
      </c>
      <c r="L73" s="929"/>
      <c r="M73" s="929">
        <f>IF(AND(DepnSchedule!P$4&gt;=$I47,DepnSchedule!P$4&lt;($I47+$F47)),IPMT($E47/12,DepnSchedule!P$4-$I47+1,$F47,-$D47),0)</f>
        <v>0</v>
      </c>
      <c r="N73" s="929">
        <f>IF(AND(DepnSchedule!Q$4&gt;=$I47,DepnSchedule!Q$4&lt;($I47+$F47)),IPMT($E47/12,DepnSchedule!Q$4-$I47+1,$F47,-$D47),0)</f>
        <v>0</v>
      </c>
      <c r="O73" s="929">
        <f t="shared" si="30"/>
        <v>0</v>
      </c>
      <c r="P73" s="929">
        <f t="shared" si="30"/>
        <v>0</v>
      </c>
      <c r="Q73" s="929">
        <f t="shared" si="30"/>
        <v>0</v>
      </c>
      <c r="R73" s="929">
        <f t="shared" si="30"/>
        <v>0</v>
      </c>
      <c r="S73" s="929">
        <f t="shared" si="30"/>
        <v>0</v>
      </c>
      <c r="T73" s="929">
        <f t="shared" si="30"/>
        <v>0</v>
      </c>
      <c r="U73" s="929">
        <f t="shared" si="30"/>
        <v>0</v>
      </c>
      <c r="V73" s="929">
        <f t="shared" si="30"/>
        <v>0</v>
      </c>
      <c r="W73" s="929">
        <f t="shared" si="30"/>
        <v>0</v>
      </c>
      <c r="X73" s="929">
        <f t="shared" si="30"/>
        <v>0</v>
      </c>
      <c r="Y73" s="929">
        <f t="shared" si="30"/>
        <v>0</v>
      </c>
      <c r="Z73" s="929">
        <f t="shared" si="30"/>
        <v>0</v>
      </c>
      <c r="AA73" s="929">
        <f t="shared" si="30"/>
        <v>0</v>
      </c>
      <c r="AB73" s="929">
        <f t="shared" si="30"/>
        <v>0</v>
      </c>
      <c r="AC73" s="929">
        <f t="shared" si="30"/>
        <v>0</v>
      </c>
      <c r="AD73" s="929">
        <f t="shared" si="30"/>
        <v>0</v>
      </c>
      <c r="AE73" s="929">
        <f t="shared" si="39"/>
        <v>0</v>
      </c>
      <c r="AF73" s="929">
        <f t="shared" si="39"/>
        <v>0</v>
      </c>
      <c r="AG73" s="929">
        <f t="shared" si="39"/>
        <v>0</v>
      </c>
      <c r="AH73" s="929">
        <f t="shared" si="39"/>
        <v>0</v>
      </c>
      <c r="AI73" s="929">
        <f t="shared" si="39"/>
        <v>0</v>
      </c>
      <c r="AJ73" s="929">
        <f t="shared" si="39"/>
        <v>0</v>
      </c>
      <c r="AK73" s="929">
        <f t="shared" si="39"/>
        <v>0</v>
      </c>
      <c r="AL73" s="929">
        <f t="shared" si="39"/>
        <v>0</v>
      </c>
      <c r="AM73" s="929">
        <f t="shared" si="39"/>
        <v>0</v>
      </c>
      <c r="AN73" s="929">
        <f t="shared" si="39"/>
        <v>0</v>
      </c>
      <c r="AO73" s="929">
        <f t="shared" si="39"/>
        <v>0</v>
      </c>
      <c r="AP73" s="929">
        <f t="shared" si="39"/>
        <v>0</v>
      </c>
      <c r="AQ73" s="929">
        <f t="shared" si="39"/>
        <v>0</v>
      </c>
      <c r="AR73" s="929">
        <f t="shared" si="39"/>
        <v>0</v>
      </c>
      <c r="AS73" s="929">
        <f t="shared" si="39"/>
        <v>0</v>
      </c>
      <c r="AT73" s="929">
        <f t="shared" si="39"/>
        <v>0</v>
      </c>
      <c r="AU73" s="929">
        <f t="shared" si="40"/>
        <v>0</v>
      </c>
      <c r="AV73" s="929">
        <f t="shared" si="40"/>
        <v>0</v>
      </c>
      <c r="AW73" s="929">
        <f t="shared" si="40"/>
        <v>0</v>
      </c>
      <c r="AX73" s="929">
        <f t="shared" si="40"/>
        <v>0</v>
      </c>
      <c r="AY73" s="929">
        <f t="shared" si="40"/>
        <v>0</v>
      </c>
      <c r="AZ73" s="929">
        <f t="shared" si="40"/>
        <v>0</v>
      </c>
      <c r="BA73" s="929">
        <f t="shared" si="40"/>
        <v>0</v>
      </c>
      <c r="BB73" s="929">
        <f t="shared" si="40"/>
        <v>0</v>
      </c>
      <c r="BC73" s="929">
        <f t="shared" si="40"/>
        <v>0</v>
      </c>
      <c r="BD73" s="929">
        <f t="shared" si="40"/>
        <v>0</v>
      </c>
      <c r="BE73" s="929">
        <f t="shared" si="40"/>
        <v>0</v>
      </c>
      <c r="BF73" s="929">
        <f t="shared" si="40"/>
        <v>0</v>
      </c>
      <c r="BG73" s="929">
        <f t="shared" si="40"/>
        <v>0</v>
      </c>
      <c r="BH73" s="929">
        <f t="shared" si="40"/>
        <v>0</v>
      </c>
      <c r="BI73" s="929">
        <f t="shared" si="40"/>
        <v>0</v>
      </c>
      <c r="BJ73" s="929">
        <f t="shared" si="40"/>
        <v>0</v>
      </c>
      <c r="BK73" s="929">
        <f t="shared" si="41"/>
        <v>0</v>
      </c>
      <c r="BL73" s="929">
        <f t="shared" si="41"/>
        <v>0</v>
      </c>
      <c r="BM73" s="929">
        <f t="shared" si="41"/>
        <v>0</v>
      </c>
      <c r="BN73" s="929">
        <f t="shared" si="41"/>
        <v>0</v>
      </c>
      <c r="BO73" s="929">
        <f t="shared" si="41"/>
        <v>0</v>
      </c>
      <c r="BP73" s="929">
        <f t="shared" si="41"/>
        <v>0</v>
      </c>
      <c r="BQ73" s="929">
        <f t="shared" si="41"/>
        <v>0</v>
      </c>
      <c r="BR73" s="929">
        <f t="shared" si="41"/>
        <v>0</v>
      </c>
      <c r="BS73" s="929">
        <f t="shared" si="41"/>
        <v>0</v>
      </c>
      <c r="BT73" s="929">
        <f t="shared" si="41"/>
        <v>0</v>
      </c>
      <c r="BU73" s="929">
        <f t="shared" si="41"/>
        <v>0</v>
      </c>
      <c r="BV73" s="929">
        <f t="shared" si="41"/>
        <v>0</v>
      </c>
      <c r="BW73" s="929">
        <f t="shared" si="41"/>
        <v>0</v>
      </c>
      <c r="BX73" s="929">
        <f t="shared" si="41"/>
        <v>0</v>
      </c>
      <c r="BY73" s="929">
        <f t="shared" si="41"/>
        <v>0</v>
      </c>
      <c r="BZ73" s="929">
        <f t="shared" si="41"/>
        <v>0</v>
      </c>
      <c r="CA73" s="929">
        <f t="shared" si="42"/>
        <v>0</v>
      </c>
      <c r="CB73" s="929">
        <f t="shared" si="51"/>
        <v>0</v>
      </c>
      <c r="CC73" s="929">
        <f t="shared" si="51"/>
        <v>0</v>
      </c>
      <c r="CD73" s="929">
        <f t="shared" si="51"/>
        <v>0</v>
      </c>
      <c r="CE73" s="929">
        <f t="shared" si="51"/>
        <v>0</v>
      </c>
      <c r="CF73" s="929">
        <f t="shared" si="51"/>
        <v>0</v>
      </c>
    </row>
    <row r="74" spans="1:84">
      <c r="B74" s="320">
        <f t="shared" ref="B74:K74" si="54">B48</f>
        <v>20</v>
      </c>
      <c r="C74" s="797" t="str">
        <f t="shared" si="54"/>
        <v>Loan Source Name</v>
      </c>
      <c r="D74" s="321">
        <f t="shared" si="54"/>
        <v>0</v>
      </c>
      <c r="E74" s="322">
        <f t="shared" si="54"/>
        <v>0</v>
      </c>
      <c r="F74" s="103">
        <f t="shared" si="54"/>
        <v>12</v>
      </c>
      <c r="G74" s="103" t="str">
        <f t="shared" si="54"/>
        <v>Jan</v>
      </c>
      <c r="H74" s="66">
        <f t="shared" si="54"/>
        <v>2013</v>
      </c>
      <c r="I74" s="66">
        <f t="shared" si="54"/>
        <v>1</v>
      </c>
      <c r="J74" s="621">
        <f t="shared" si="54"/>
        <v>12</v>
      </c>
      <c r="K74" s="929">
        <f t="shared" si="54"/>
        <v>0</v>
      </c>
      <c r="L74" s="929"/>
      <c r="M74" s="929">
        <f>IF(AND(DepnSchedule!P$4&gt;=$I48,DepnSchedule!P$4&lt;($I48+$F48)),IPMT($E48/12,DepnSchedule!P$4-$I48+1,$F48,-$D48),0)</f>
        <v>0</v>
      </c>
      <c r="N74" s="929">
        <f>IF(AND(DepnSchedule!Q$4&gt;=$I48,DepnSchedule!Q$4&lt;($I48+$F48)),IPMT($E48/12,DepnSchedule!Q$4-$I48+1,$F48,-$D48),0)</f>
        <v>0</v>
      </c>
      <c r="O74" s="929">
        <f t="shared" si="30"/>
        <v>0</v>
      </c>
      <c r="P74" s="929">
        <f t="shared" si="30"/>
        <v>0</v>
      </c>
      <c r="Q74" s="929">
        <f t="shared" si="30"/>
        <v>0</v>
      </c>
      <c r="R74" s="929">
        <f t="shared" si="30"/>
        <v>0</v>
      </c>
      <c r="S74" s="929">
        <f t="shared" si="30"/>
        <v>0</v>
      </c>
      <c r="T74" s="929">
        <f t="shared" si="30"/>
        <v>0</v>
      </c>
      <c r="U74" s="929">
        <f t="shared" si="30"/>
        <v>0</v>
      </c>
      <c r="V74" s="929">
        <f t="shared" si="30"/>
        <v>0</v>
      </c>
      <c r="W74" s="929">
        <f t="shared" si="30"/>
        <v>0</v>
      </c>
      <c r="X74" s="929">
        <f t="shared" si="30"/>
        <v>0</v>
      </c>
      <c r="Y74" s="929">
        <f t="shared" si="30"/>
        <v>0</v>
      </c>
      <c r="Z74" s="929">
        <f t="shared" si="30"/>
        <v>0</v>
      </c>
      <c r="AA74" s="929">
        <f t="shared" si="30"/>
        <v>0</v>
      </c>
      <c r="AB74" s="929">
        <f t="shared" si="30"/>
        <v>0</v>
      </c>
      <c r="AC74" s="929">
        <f t="shared" si="30"/>
        <v>0</v>
      </c>
      <c r="AD74" s="929">
        <f t="shared" si="30"/>
        <v>0</v>
      </c>
      <c r="AE74" s="929">
        <f t="shared" si="39"/>
        <v>0</v>
      </c>
      <c r="AF74" s="929">
        <f t="shared" si="39"/>
        <v>0</v>
      </c>
      <c r="AG74" s="929">
        <f t="shared" si="39"/>
        <v>0</v>
      </c>
      <c r="AH74" s="929">
        <f t="shared" si="39"/>
        <v>0</v>
      </c>
      <c r="AI74" s="929">
        <f t="shared" si="39"/>
        <v>0</v>
      </c>
      <c r="AJ74" s="929">
        <f t="shared" si="39"/>
        <v>0</v>
      </c>
      <c r="AK74" s="929">
        <f t="shared" si="39"/>
        <v>0</v>
      </c>
      <c r="AL74" s="929">
        <f t="shared" si="39"/>
        <v>0</v>
      </c>
      <c r="AM74" s="929">
        <f t="shared" si="39"/>
        <v>0</v>
      </c>
      <c r="AN74" s="929">
        <f t="shared" si="39"/>
        <v>0</v>
      </c>
      <c r="AO74" s="929">
        <f t="shared" si="39"/>
        <v>0</v>
      </c>
      <c r="AP74" s="929">
        <f t="shared" si="39"/>
        <v>0</v>
      </c>
      <c r="AQ74" s="929">
        <f t="shared" si="39"/>
        <v>0</v>
      </c>
      <c r="AR74" s="929">
        <f t="shared" si="39"/>
        <v>0</v>
      </c>
      <c r="AS74" s="929">
        <f t="shared" si="39"/>
        <v>0</v>
      </c>
      <c r="AT74" s="929">
        <f t="shared" si="39"/>
        <v>0</v>
      </c>
      <c r="AU74" s="929">
        <f t="shared" si="40"/>
        <v>0</v>
      </c>
      <c r="AV74" s="929">
        <f t="shared" si="40"/>
        <v>0</v>
      </c>
      <c r="AW74" s="929">
        <f t="shared" si="40"/>
        <v>0</v>
      </c>
      <c r="AX74" s="929">
        <f t="shared" si="40"/>
        <v>0</v>
      </c>
      <c r="AY74" s="929">
        <f t="shared" si="40"/>
        <v>0</v>
      </c>
      <c r="AZ74" s="929">
        <f t="shared" si="40"/>
        <v>0</v>
      </c>
      <c r="BA74" s="929">
        <f t="shared" si="40"/>
        <v>0</v>
      </c>
      <c r="BB74" s="929">
        <f t="shared" si="40"/>
        <v>0</v>
      </c>
      <c r="BC74" s="929">
        <f t="shared" si="40"/>
        <v>0</v>
      </c>
      <c r="BD74" s="929">
        <f t="shared" si="40"/>
        <v>0</v>
      </c>
      <c r="BE74" s="929">
        <f t="shared" si="40"/>
        <v>0</v>
      </c>
      <c r="BF74" s="929">
        <f t="shared" si="40"/>
        <v>0</v>
      </c>
      <c r="BG74" s="929">
        <f t="shared" si="40"/>
        <v>0</v>
      </c>
      <c r="BH74" s="929">
        <f t="shared" si="40"/>
        <v>0</v>
      </c>
      <c r="BI74" s="929">
        <f t="shared" si="40"/>
        <v>0</v>
      </c>
      <c r="BJ74" s="929">
        <f t="shared" si="40"/>
        <v>0</v>
      </c>
      <c r="BK74" s="929">
        <f t="shared" si="41"/>
        <v>0</v>
      </c>
      <c r="BL74" s="929">
        <f t="shared" si="41"/>
        <v>0</v>
      </c>
      <c r="BM74" s="929">
        <f t="shared" si="41"/>
        <v>0</v>
      </c>
      <c r="BN74" s="929">
        <f t="shared" si="41"/>
        <v>0</v>
      </c>
      <c r="BO74" s="929">
        <f t="shared" si="41"/>
        <v>0</v>
      </c>
      <c r="BP74" s="929">
        <f t="shared" si="41"/>
        <v>0</v>
      </c>
      <c r="BQ74" s="929">
        <f t="shared" si="41"/>
        <v>0</v>
      </c>
      <c r="BR74" s="929">
        <f t="shared" si="41"/>
        <v>0</v>
      </c>
      <c r="BS74" s="929">
        <f t="shared" si="41"/>
        <v>0</v>
      </c>
      <c r="BT74" s="929">
        <f t="shared" si="41"/>
        <v>0</v>
      </c>
      <c r="BU74" s="929">
        <f t="shared" si="41"/>
        <v>0</v>
      </c>
      <c r="BV74" s="929">
        <f t="shared" si="41"/>
        <v>0</v>
      </c>
      <c r="BW74" s="929">
        <f t="shared" si="41"/>
        <v>0</v>
      </c>
      <c r="BX74" s="929">
        <f t="shared" si="41"/>
        <v>0</v>
      </c>
      <c r="BY74" s="929">
        <f t="shared" si="41"/>
        <v>0</v>
      </c>
      <c r="BZ74" s="929">
        <f t="shared" si="41"/>
        <v>0</v>
      </c>
      <c r="CA74" s="929">
        <f t="shared" si="42"/>
        <v>0</v>
      </c>
      <c r="CB74" s="929">
        <f t="shared" si="51"/>
        <v>0</v>
      </c>
      <c r="CC74" s="929">
        <f t="shared" si="51"/>
        <v>0</v>
      </c>
      <c r="CD74" s="929">
        <f t="shared" si="51"/>
        <v>0</v>
      </c>
      <c r="CE74" s="929">
        <f t="shared" si="51"/>
        <v>0</v>
      </c>
      <c r="CF74" s="929">
        <f t="shared" si="51"/>
        <v>0</v>
      </c>
    </row>
    <row r="75" spans="1:84">
      <c r="K75" s="230" t="s">
        <v>243</v>
      </c>
      <c r="L75" s="230"/>
      <c r="M75" s="323">
        <f t="shared" ref="M75:AR75" si="55">SUM(M55:M74)</f>
        <v>0</v>
      </c>
      <c r="N75" s="323">
        <f t="shared" si="55"/>
        <v>0</v>
      </c>
      <c r="O75" s="323">
        <f t="shared" si="55"/>
        <v>0</v>
      </c>
      <c r="P75" s="323">
        <f t="shared" si="55"/>
        <v>0</v>
      </c>
      <c r="Q75" s="323">
        <f t="shared" si="55"/>
        <v>0</v>
      </c>
      <c r="R75" s="323">
        <f t="shared" si="55"/>
        <v>0</v>
      </c>
      <c r="S75" s="323">
        <f t="shared" si="55"/>
        <v>0</v>
      </c>
      <c r="T75" s="323">
        <f t="shared" si="55"/>
        <v>0</v>
      </c>
      <c r="U75" s="323">
        <f t="shared" si="55"/>
        <v>0</v>
      </c>
      <c r="V75" s="323">
        <f t="shared" si="55"/>
        <v>0</v>
      </c>
      <c r="W75" s="323">
        <f t="shared" si="55"/>
        <v>0</v>
      </c>
      <c r="X75" s="323">
        <f t="shared" si="55"/>
        <v>0</v>
      </c>
      <c r="Y75" s="323">
        <f t="shared" si="55"/>
        <v>0</v>
      </c>
      <c r="Z75" s="323">
        <f t="shared" si="55"/>
        <v>0</v>
      </c>
      <c r="AA75" s="323">
        <f t="shared" si="55"/>
        <v>0</v>
      </c>
      <c r="AB75" s="323">
        <f t="shared" si="55"/>
        <v>0</v>
      </c>
      <c r="AC75" s="323">
        <f t="shared" si="55"/>
        <v>0</v>
      </c>
      <c r="AD75" s="323">
        <f t="shared" si="55"/>
        <v>0</v>
      </c>
      <c r="AE75" s="323">
        <f t="shared" si="55"/>
        <v>0</v>
      </c>
      <c r="AF75" s="323">
        <f t="shared" si="55"/>
        <v>0</v>
      </c>
      <c r="AG75" s="323">
        <f t="shared" si="55"/>
        <v>0</v>
      </c>
      <c r="AH75" s="323">
        <f t="shared" si="55"/>
        <v>0</v>
      </c>
      <c r="AI75" s="323">
        <f t="shared" si="55"/>
        <v>0</v>
      </c>
      <c r="AJ75" s="323">
        <f t="shared" si="55"/>
        <v>0</v>
      </c>
      <c r="AK75" s="323">
        <f t="shared" si="55"/>
        <v>0</v>
      </c>
      <c r="AL75" s="323">
        <f t="shared" si="55"/>
        <v>0</v>
      </c>
      <c r="AM75" s="323">
        <f t="shared" si="55"/>
        <v>0</v>
      </c>
      <c r="AN75" s="323">
        <f t="shared" si="55"/>
        <v>0</v>
      </c>
      <c r="AO75" s="323">
        <f t="shared" si="55"/>
        <v>0</v>
      </c>
      <c r="AP75" s="323">
        <f t="shared" si="55"/>
        <v>0</v>
      </c>
      <c r="AQ75" s="323">
        <f t="shared" si="55"/>
        <v>0</v>
      </c>
      <c r="AR75" s="323">
        <f t="shared" si="55"/>
        <v>0</v>
      </c>
      <c r="AS75" s="323">
        <f t="shared" ref="AS75:BX75" si="56">SUM(AS55:AS74)</f>
        <v>0</v>
      </c>
      <c r="AT75" s="323">
        <f t="shared" si="56"/>
        <v>0</v>
      </c>
      <c r="AU75" s="323">
        <f t="shared" si="56"/>
        <v>0</v>
      </c>
      <c r="AV75" s="323">
        <f t="shared" si="56"/>
        <v>0</v>
      </c>
      <c r="AW75" s="323">
        <f t="shared" si="56"/>
        <v>0</v>
      </c>
      <c r="AX75" s="323">
        <f t="shared" si="56"/>
        <v>0</v>
      </c>
      <c r="AY75" s="323">
        <f t="shared" si="56"/>
        <v>0</v>
      </c>
      <c r="AZ75" s="323">
        <f t="shared" si="56"/>
        <v>0</v>
      </c>
      <c r="BA75" s="323">
        <f t="shared" si="56"/>
        <v>0</v>
      </c>
      <c r="BB75" s="323">
        <f t="shared" si="56"/>
        <v>0</v>
      </c>
      <c r="BC75" s="323">
        <f t="shared" si="56"/>
        <v>0</v>
      </c>
      <c r="BD75" s="323">
        <f t="shared" si="56"/>
        <v>0</v>
      </c>
      <c r="BE75" s="323">
        <f t="shared" si="56"/>
        <v>0</v>
      </c>
      <c r="BF75" s="323">
        <f t="shared" si="56"/>
        <v>0</v>
      </c>
      <c r="BG75" s="323">
        <f t="shared" si="56"/>
        <v>0</v>
      </c>
      <c r="BH75" s="323">
        <f t="shared" si="56"/>
        <v>0</v>
      </c>
      <c r="BI75" s="323">
        <f t="shared" si="56"/>
        <v>0</v>
      </c>
      <c r="BJ75" s="323">
        <f t="shared" si="56"/>
        <v>0</v>
      </c>
      <c r="BK75" s="323">
        <f t="shared" si="56"/>
        <v>0</v>
      </c>
      <c r="BL75" s="323">
        <f t="shared" si="56"/>
        <v>0</v>
      </c>
      <c r="BM75" s="323">
        <f t="shared" si="56"/>
        <v>0</v>
      </c>
      <c r="BN75" s="323">
        <f t="shared" si="56"/>
        <v>0</v>
      </c>
      <c r="BO75" s="323">
        <f t="shared" si="56"/>
        <v>0</v>
      </c>
      <c r="BP75" s="323">
        <f t="shared" si="56"/>
        <v>0</v>
      </c>
      <c r="BQ75" s="323">
        <f t="shared" si="56"/>
        <v>0</v>
      </c>
      <c r="BR75" s="323">
        <f t="shared" si="56"/>
        <v>0</v>
      </c>
      <c r="BS75" s="323">
        <f t="shared" si="56"/>
        <v>0</v>
      </c>
      <c r="BT75" s="323">
        <f t="shared" si="56"/>
        <v>0</v>
      </c>
      <c r="BU75" s="323">
        <f t="shared" si="56"/>
        <v>0</v>
      </c>
      <c r="BV75" s="323">
        <f t="shared" si="56"/>
        <v>0</v>
      </c>
      <c r="BW75" s="323">
        <f t="shared" si="56"/>
        <v>0</v>
      </c>
      <c r="BX75" s="323">
        <f t="shared" si="56"/>
        <v>0</v>
      </c>
      <c r="BY75" s="323">
        <f t="shared" ref="BY75:CF75" si="57">SUM(BY55:BY74)</f>
        <v>0</v>
      </c>
      <c r="BZ75" s="323">
        <f t="shared" si="57"/>
        <v>0</v>
      </c>
      <c r="CA75" s="323">
        <f t="shared" si="57"/>
        <v>0</v>
      </c>
      <c r="CB75" s="323">
        <f t="shared" si="57"/>
        <v>0</v>
      </c>
      <c r="CC75" s="323">
        <f t="shared" si="57"/>
        <v>0</v>
      </c>
      <c r="CD75" s="323">
        <f t="shared" si="57"/>
        <v>0</v>
      </c>
      <c r="CE75" s="323">
        <f t="shared" si="57"/>
        <v>0</v>
      </c>
      <c r="CF75" s="323">
        <f t="shared" si="57"/>
        <v>0</v>
      </c>
    </row>
    <row r="78" spans="1:84">
      <c r="C78" s="797"/>
    </row>
    <row r="79" spans="1:84" ht="15.75">
      <c r="A79" s="615"/>
      <c r="B79" s="922"/>
      <c r="C79" s="922" t="s">
        <v>5</v>
      </c>
      <c r="D79" s="922"/>
      <c r="E79" s="922"/>
      <c r="F79" s="788"/>
      <c r="G79" s="922"/>
      <c r="H79" s="921"/>
      <c r="I79" s="921"/>
      <c r="J79" s="921"/>
      <c r="K79" s="788"/>
      <c r="L79" s="922"/>
      <c r="M79" s="922" t="s">
        <v>5</v>
      </c>
      <c r="N79" s="922"/>
      <c r="O79" s="922"/>
      <c r="P79" s="788"/>
      <c r="Q79" s="922"/>
      <c r="R79" s="922"/>
      <c r="S79" s="922"/>
      <c r="T79" s="922"/>
      <c r="U79" s="922"/>
      <c r="V79" s="922"/>
      <c r="W79" s="922"/>
      <c r="X79" s="922"/>
      <c r="Y79" s="922" t="s">
        <v>5</v>
      </c>
      <c r="Z79" s="922"/>
      <c r="AA79" s="922"/>
      <c r="AB79" s="922"/>
      <c r="AC79" s="922"/>
      <c r="AD79" s="922"/>
      <c r="AE79" s="922"/>
      <c r="AF79" s="922"/>
      <c r="AG79" s="922"/>
      <c r="AH79" s="922"/>
      <c r="AI79" s="922"/>
      <c r="AJ79" s="922"/>
      <c r="AK79" s="922" t="s">
        <v>5</v>
      </c>
      <c r="AL79" s="922"/>
      <c r="AM79" s="922"/>
      <c r="AN79" s="922"/>
      <c r="AO79" s="922"/>
      <c r="AP79" s="922"/>
      <c r="AQ79" s="922"/>
      <c r="AR79" s="921"/>
      <c r="AS79" s="921"/>
      <c r="AT79" s="788"/>
      <c r="AU79" s="922"/>
      <c r="AV79" s="921"/>
      <c r="AW79" s="922" t="s">
        <v>5</v>
      </c>
      <c r="AX79" s="921"/>
      <c r="AY79" s="788"/>
      <c r="AZ79" s="922"/>
      <c r="BA79" s="1029"/>
      <c r="BB79" s="1029"/>
      <c r="BC79" s="1029"/>
      <c r="BD79" s="788"/>
      <c r="BE79" s="922"/>
      <c r="BF79" s="921"/>
      <c r="BG79" s="921"/>
      <c r="BH79" s="921"/>
      <c r="BI79" s="922" t="s">
        <v>5</v>
      </c>
      <c r="BJ79" s="922"/>
      <c r="BK79" s="921"/>
      <c r="BL79" s="921"/>
      <c r="BM79" s="921"/>
      <c r="BN79" s="788"/>
      <c r="BO79" s="922"/>
      <c r="BP79" s="921"/>
      <c r="BQ79" s="921"/>
      <c r="BR79" s="921"/>
      <c r="BS79" s="788"/>
      <c r="BT79" s="922"/>
    </row>
    <row r="80" spans="1:84" ht="13.5" thickBot="1">
      <c r="A80" s="787"/>
      <c r="B80" s="790"/>
      <c r="C80" s="790"/>
      <c r="D80" s="790"/>
      <c r="E80" s="790"/>
      <c r="F80" s="790"/>
      <c r="G80" s="790"/>
      <c r="H80" s="790"/>
      <c r="I80" s="790"/>
      <c r="J80" s="790"/>
      <c r="K80" s="790"/>
      <c r="L80" s="790"/>
      <c r="M80" s="790">
        <f>cStartDate</f>
        <v>39813</v>
      </c>
      <c r="N80" s="790">
        <f t="shared" ref="N80:AS80" si="58">DATE(YEAR(cStartDate), MONTH(cStartDate)+N81-1, DAY(cStartDate))</f>
        <v>39844</v>
      </c>
      <c r="O80" s="790">
        <f t="shared" si="58"/>
        <v>39872</v>
      </c>
      <c r="P80" s="790">
        <f t="shared" si="58"/>
        <v>39903</v>
      </c>
      <c r="Q80" s="790">
        <f t="shared" si="58"/>
        <v>39933</v>
      </c>
      <c r="R80" s="790">
        <f t="shared" si="58"/>
        <v>39964</v>
      </c>
      <c r="S80" s="790">
        <f t="shared" si="58"/>
        <v>39994</v>
      </c>
      <c r="T80" s="790">
        <f t="shared" si="58"/>
        <v>40025</v>
      </c>
      <c r="U80" s="790">
        <f t="shared" si="58"/>
        <v>40056</v>
      </c>
      <c r="V80" s="790">
        <f t="shared" si="58"/>
        <v>40086</v>
      </c>
      <c r="W80" s="790">
        <f t="shared" si="58"/>
        <v>40117</v>
      </c>
      <c r="X80" s="790">
        <f t="shared" si="58"/>
        <v>40147</v>
      </c>
      <c r="Y80" s="790">
        <f t="shared" si="58"/>
        <v>40178</v>
      </c>
      <c r="Z80" s="790">
        <f t="shared" si="58"/>
        <v>40209</v>
      </c>
      <c r="AA80" s="790">
        <f t="shared" si="58"/>
        <v>40237</v>
      </c>
      <c r="AB80" s="790">
        <f t="shared" si="58"/>
        <v>40268</v>
      </c>
      <c r="AC80" s="790">
        <f t="shared" si="58"/>
        <v>40298</v>
      </c>
      <c r="AD80" s="790">
        <f t="shared" si="58"/>
        <v>40329</v>
      </c>
      <c r="AE80" s="790">
        <f t="shared" si="58"/>
        <v>40359</v>
      </c>
      <c r="AF80" s="790">
        <f t="shared" si="58"/>
        <v>40390</v>
      </c>
      <c r="AG80" s="790">
        <f t="shared" si="58"/>
        <v>40421</v>
      </c>
      <c r="AH80" s="790">
        <f t="shared" si="58"/>
        <v>40451</v>
      </c>
      <c r="AI80" s="790">
        <f t="shared" si="58"/>
        <v>40482</v>
      </c>
      <c r="AJ80" s="790">
        <f t="shared" si="58"/>
        <v>40512</v>
      </c>
      <c r="AK80" s="790">
        <f t="shared" si="58"/>
        <v>40543</v>
      </c>
      <c r="AL80" s="790">
        <f t="shared" si="58"/>
        <v>40574</v>
      </c>
      <c r="AM80" s="790">
        <f t="shared" si="58"/>
        <v>40602</v>
      </c>
      <c r="AN80" s="790">
        <f t="shared" si="58"/>
        <v>40633</v>
      </c>
      <c r="AO80" s="790">
        <f t="shared" si="58"/>
        <v>40663</v>
      </c>
      <c r="AP80" s="790">
        <f t="shared" si="58"/>
        <v>40694</v>
      </c>
      <c r="AQ80" s="790">
        <f t="shared" si="58"/>
        <v>40724</v>
      </c>
      <c r="AR80" s="790">
        <f t="shared" si="58"/>
        <v>40755</v>
      </c>
      <c r="AS80" s="790">
        <f t="shared" si="58"/>
        <v>40786</v>
      </c>
      <c r="AT80" s="790">
        <f t="shared" ref="AT80:BT80" si="59">DATE(YEAR(cStartDate), MONTH(cStartDate)+AT81-1, DAY(cStartDate))</f>
        <v>40816</v>
      </c>
      <c r="AU80" s="790">
        <f t="shared" si="59"/>
        <v>40847</v>
      </c>
      <c r="AV80" s="790">
        <f t="shared" si="59"/>
        <v>40877</v>
      </c>
      <c r="AW80" s="790">
        <f t="shared" si="59"/>
        <v>40908</v>
      </c>
      <c r="AX80" s="790">
        <f t="shared" si="59"/>
        <v>40939</v>
      </c>
      <c r="AY80" s="790">
        <f t="shared" si="59"/>
        <v>40968</v>
      </c>
      <c r="AZ80" s="790">
        <f t="shared" si="59"/>
        <v>40999</v>
      </c>
      <c r="BA80" s="790">
        <f t="shared" si="59"/>
        <v>41029</v>
      </c>
      <c r="BB80" s="790">
        <f t="shared" si="59"/>
        <v>41060</v>
      </c>
      <c r="BC80" s="790">
        <f t="shared" si="59"/>
        <v>41090</v>
      </c>
      <c r="BD80" s="790">
        <f t="shared" si="59"/>
        <v>41121</v>
      </c>
      <c r="BE80" s="790">
        <f t="shared" si="59"/>
        <v>41152</v>
      </c>
      <c r="BF80" s="790">
        <f t="shared" si="59"/>
        <v>41182</v>
      </c>
      <c r="BG80" s="790">
        <f t="shared" si="59"/>
        <v>41213</v>
      </c>
      <c r="BH80" s="790">
        <f t="shared" si="59"/>
        <v>41243</v>
      </c>
      <c r="BI80" s="790">
        <f t="shared" si="59"/>
        <v>41274</v>
      </c>
      <c r="BJ80" s="790">
        <f t="shared" si="59"/>
        <v>41305</v>
      </c>
      <c r="BK80" s="790">
        <f t="shared" si="59"/>
        <v>41333</v>
      </c>
      <c r="BL80" s="790">
        <f t="shared" si="59"/>
        <v>41364</v>
      </c>
      <c r="BM80" s="790">
        <f t="shared" si="59"/>
        <v>41394</v>
      </c>
      <c r="BN80" s="790">
        <f t="shared" si="59"/>
        <v>41425</v>
      </c>
      <c r="BO80" s="790">
        <f t="shared" si="59"/>
        <v>41455</v>
      </c>
      <c r="BP80" s="790">
        <f t="shared" si="59"/>
        <v>41486</v>
      </c>
      <c r="BQ80" s="790">
        <f t="shared" si="59"/>
        <v>41517</v>
      </c>
      <c r="BR80" s="790">
        <f t="shared" si="59"/>
        <v>41547</v>
      </c>
      <c r="BS80" s="790">
        <f t="shared" si="59"/>
        <v>41578</v>
      </c>
      <c r="BT80" s="790">
        <f t="shared" si="59"/>
        <v>41608</v>
      </c>
    </row>
    <row r="81" spans="1:84" ht="39" thickBot="1">
      <c r="B81" s="790" t="s">
        <v>335</v>
      </c>
      <c r="C81" s="790" t="s">
        <v>336</v>
      </c>
      <c r="D81" s="790" t="s">
        <v>232</v>
      </c>
      <c r="E81" s="790"/>
      <c r="F81" s="790"/>
      <c r="G81" s="790" t="s">
        <v>292</v>
      </c>
      <c r="H81" s="790" t="s">
        <v>341</v>
      </c>
      <c r="I81" s="790" t="s">
        <v>338</v>
      </c>
      <c r="J81" s="790"/>
      <c r="K81" s="790"/>
      <c r="L81" s="790"/>
      <c r="M81" s="791">
        <v>1</v>
      </c>
      <c r="N81" s="791">
        <v>2</v>
      </c>
      <c r="O81" s="791">
        <v>3</v>
      </c>
      <c r="P81" s="791">
        <v>4</v>
      </c>
      <c r="Q81" s="791">
        <v>5</v>
      </c>
      <c r="R81" s="791">
        <v>6</v>
      </c>
      <c r="S81" s="791">
        <v>7</v>
      </c>
      <c r="T81" s="791">
        <v>8</v>
      </c>
      <c r="U81" s="791">
        <v>9</v>
      </c>
      <c r="V81" s="791">
        <v>10</v>
      </c>
      <c r="W81" s="791">
        <v>11</v>
      </c>
      <c r="X81" s="791">
        <v>12</v>
      </c>
      <c r="Y81" s="791">
        <v>13</v>
      </c>
      <c r="Z81" s="791">
        <v>14</v>
      </c>
      <c r="AA81" s="791">
        <v>15</v>
      </c>
      <c r="AB81" s="791">
        <v>16</v>
      </c>
      <c r="AC81" s="791">
        <v>17</v>
      </c>
      <c r="AD81" s="791">
        <v>18</v>
      </c>
      <c r="AE81" s="791">
        <v>19</v>
      </c>
      <c r="AF81" s="791">
        <v>20</v>
      </c>
      <c r="AG81" s="791">
        <v>21</v>
      </c>
      <c r="AH81" s="791">
        <v>22</v>
      </c>
      <c r="AI81" s="791">
        <v>23</v>
      </c>
      <c r="AJ81" s="791">
        <v>24</v>
      </c>
      <c r="AK81" s="791">
        <v>25</v>
      </c>
      <c r="AL81" s="791">
        <v>26</v>
      </c>
      <c r="AM81" s="791">
        <v>27</v>
      </c>
      <c r="AN81" s="791">
        <v>28</v>
      </c>
      <c r="AO81" s="791">
        <v>29</v>
      </c>
      <c r="AP81" s="791">
        <v>30</v>
      </c>
      <c r="AQ81" s="791">
        <v>31</v>
      </c>
      <c r="AR81" s="791">
        <v>32</v>
      </c>
      <c r="AS81" s="791">
        <v>33</v>
      </c>
      <c r="AT81" s="791">
        <v>34</v>
      </c>
      <c r="AU81" s="791">
        <v>35</v>
      </c>
      <c r="AV81" s="791">
        <v>36</v>
      </c>
      <c r="AW81" s="791">
        <v>37</v>
      </c>
      <c r="AX81" s="791">
        <v>38</v>
      </c>
      <c r="AY81" s="791">
        <v>39</v>
      </c>
      <c r="AZ81" s="791">
        <v>40</v>
      </c>
      <c r="BA81" s="791">
        <v>41</v>
      </c>
      <c r="BB81" s="791">
        <v>42</v>
      </c>
      <c r="BC81" s="791">
        <v>43</v>
      </c>
      <c r="BD81" s="791">
        <v>44</v>
      </c>
      <c r="BE81" s="791">
        <v>45</v>
      </c>
      <c r="BF81" s="791">
        <v>46</v>
      </c>
      <c r="BG81" s="791">
        <v>47</v>
      </c>
      <c r="BH81" s="791">
        <v>48</v>
      </c>
      <c r="BI81" s="791">
        <v>49</v>
      </c>
      <c r="BJ81" s="791">
        <v>50</v>
      </c>
      <c r="BK81" s="791">
        <v>51</v>
      </c>
      <c r="BL81" s="791">
        <v>52</v>
      </c>
      <c r="BM81" s="791">
        <v>53</v>
      </c>
      <c r="BN81" s="791">
        <v>54</v>
      </c>
      <c r="BO81" s="791">
        <v>55</v>
      </c>
      <c r="BP81" s="791">
        <v>56</v>
      </c>
      <c r="BQ81" s="791">
        <v>57</v>
      </c>
      <c r="BR81" s="791">
        <v>58</v>
      </c>
      <c r="BS81" s="791">
        <v>59</v>
      </c>
      <c r="BT81" s="791">
        <v>60</v>
      </c>
    </row>
    <row r="82" spans="1:84">
      <c r="B82" s="320">
        <f t="shared" ref="B82:D101" si="60">B29</f>
        <v>1</v>
      </c>
      <c r="C82" s="797" t="str">
        <f t="shared" si="60"/>
        <v>Loan Source Name</v>
      </c>
      <c r="D82" s="321">
        <f t="shared" si="60"/>
        <v>0</v>
      </c>
      <c r="G82" s="103" t="str">
        <f t="shared" ref="G82:I101" si="61">G29</f>
        <v>Jan</v>
      </c>
      <c r="H82" s="66">
        <f t="shared" si="61"/>
        <v>2013</v>
      </c>
      <c r="I82" s="66">
        <f t="shared" si="61"/>
        <v>1</v>
      </c>
      <c r="J82" s="621"/>
      <c r="M82" s="929">
        <f t="shared" ref="M82:V91" si="62">IF(M$81=$I82,$D82,0)</f>
        <v>0</v>
      </c>
      <c r="N82" s="929">
        <f t="shared" si="62"/>
        <v>0</v>
      </c>
      <c r="O82" s="929">
        <f t="shared" si="62"/>
        <v>0</v>
      </c>
      <c r="P82" s="929">
        <f t="shared" si="62"/>
        <v>0</v>
      </c>
      <c r="Q82" s="929">
        <f t="shared" si="62"/>
        <v>0</v>
      </c>
      <c r="R82" s="929">
        <f t="shared" si="62"/>
        <v>0</v>
      </c>
      <c r="S82" s="929">
        <f t="shared" si="62"/>
        <v>0</v>
      </c>
      <c r="T82" s="929">
        <f t="shared" si="62"/>
        <v>0</v>
      </c>
      <c r="U82" s="929">
        <f t="shared" si="62"/>
        <v>0</v>
      </c>
      <c r="V82" s="929">
        <f t="shared" si="62"/>
        <v>0</v>
      </c>
      <c r="W82" s="929">
        <f t="shared" ref="W82:AF91" si="63">IF(W$81=$I82,$D82,0)</f>
        <v>0</v>
      </c>
      <c r="X82" s="929">
        <f t="shared" si="63"/>
        <v>0</v>
      </c>
      <c r="Y82" s="929">
        <f t="shared" si="63"/>
        <v>0</v>
      </c>
      <c r="Z82" s="929">
        <f t="shared" si="63"/>
        <v>0</v>
      </c>
      <c r="AA82" s="929">
        <f t="shared" si="63"/>
        <v>0</v>
      </c>
      <c r="AB82" s="929">
        <f t="shared" si="63"/>
        <v>0</v>
      </c>
      <c r="AC82" s="929">
        <f t="shared" si="63"/>
        <v>0</v>
      </c>
      <c r="AD82" s="929">
        <f t="shared" si="63"/>
        <v>0</v>
      </c>
      <c r="AE82" s="929">
        <f t="shared" si="63"/>
        <v>0</v>
      </c>
      <c r="AF82" s="929">
        <f t="shared" si="63"/>
        <v>0</v>
      </c>
      <c r="AG82" s="929">
        <f t="shared" ref="AG82:AP91" si="64">IF(AG$81=$I82,$D82,0)</f>
        <v>0</v>
      </c>
      <c r="AH82" s="929">
        <f t="shared" si="64"/>
        <v>0</v>
      </c>
      <c r="AI82" s="929">
        <f t="shared" si="64"/>
        <v>0</v>
      </c>
      <c r="AJ82" s="929">
        <f t="shared" si="64"/>
        <v>0</v>
      </c>
      <c r="AK82" s="929">
        <f t="shared" si="64"/>
        <v>0</v>
      </c>
      <c r="AL82" s="929">
        <f t="shared" si="64"/>
        <v>0</v>
      </c>
      <c r="AM82" s="929">
        <f t="shared" si="64"/>
        <v>0</v>
      </c>
      <c r="AN82" s="929">
        <f t="shared" si="64"/>
        <v>0</v>
      </c>
      <c r="AO82" s="929">
        <f t="shared" si="64"/>
        <v>0</v>
      </c>
      <c r="AP82" s="929">
        <f t="shared" si="64"/>
        <v>0</v>
      </c>
      <c r="AQ82" s="929">
        <f t="shared" ref="AQ82:AZ91" si="65">IF(AQ$81=$I82,$D82,0)</f>
        <v>0</v>
      </c>
      <c r="AR82" s="929">
        <f t="shared" si="65"/>
        <v>0</v>
      </c>
      <c r="AS82" s="929">
        <f t="shared" si="65"/>
        <v>0</v>
      </c>
      <c r="AT82" s="929">
        <f t="shared" si="65"/>
        <v>0</v>
      </c>
      <c r="AU82" s="929">
        <f t="shared" si="65"/>
        <v>0</v>
      </c>
      <c r="AV82" s="929">
        <f t="shared" si="65"/>
        <v>0</v>
      </c>
      <c r="AW82" s="929">
        <f t="shared" si="65"/>
        <v>0</v>
      </c>
      <c r="AX82" s="929">
        <f t="shared" si="65"/>
        <v>0</v>
      </c>
      <c r="AY82" s="929">
        <f t="shared" si="65"/>
        <v>0</v>
      </c>
      <c r="AZ82" s="929">
        <f t="shared" si="65"/>
        <v>0</v>
      </c>
      <c r="BA82" s="929">
        <f t="shared" ref="BA82:BJ91" si="66">IF(BA$81=$I82,$D82,0)</f>
        <v>0</v>
      </c>
      <c r="BB82" s="929">
        <f t="shared" si="66"/>
        <v>0</v>
      </c>
      <c r="BC82" s="929">
        <f t="shared" si="66"/>
        <v>0</v>
      </c>
      <c r="BD82" s="929">
        <f t="shared" si="66"/>
        <v>0</v>
      </c>
      <c r="BE82" s="929">
        <f t="shared" si="66"/>
        <v>0</v>
      </c>
      <c r="BF82" s="929">
        <f t="shared" si="66"/>
        <v>0</v>
      </c>
      <c r="BG82" s="929">
        <f t="shared" si="66"/>
        <v>0</v>
      </c>
      <c r="BH82" s="929">
        <f t="shared" si="66"/>
        <v>0</v>
      </c>
      <c r="BI82" s="929">
        <f t="shared" si="66"/>
        <v>0</v>
      </c>
      <c r="BJ82" s="929">
        <f t="shared" si="66"/>
        <v>0</v>
      </c>
      <c r="BK82" s="929">
        <f t="shared" ref="BK82:BT91" si="67">IF(BK$81=$I82,$D82,0)</f>
        <v>0</v>
      </c>
      <c r="BL82" s="929">
        <f t="shared" si="67"/>
        <v>0</v>
      </c>
      <c r="BM82" s="929">
        <f t="shared" si="67"/>
        <v>0</v>
      </c>
      <c r="BN82" s="929">
        <f t="shared" si="67"/>
        <v>0</v>
      </c>
      <c r="BO82" s="929">
        <f t="shared" si="67"/>
        <v>0</v>
      </c>
      <c r="BP82" s="929">
        <f t="shared" si="67"/>
        <v>0</v>
      </c>
      <c r="BQ82" s="929">
        <f t="shared" si="67"/>
        <v>0</v>
      </c>
      <c r="BR82" s="929">
        <f t="shared" si="67"/>
        <v>0</v>
      </c>
      <c r="BS82" s="929">
        <f t="shared" si="67"/>
        <v>0</v>
      </c>
      <c r="BT82" s="929">
        <f t="shared" si="67"/>
        <v>0</v>
      </c>
    </row>
    <row r="83" spans="1:84">
      <c r="B83" s="320">
        <f t="shared" si="60"/>
        <v>2</v>
      </c>
      <c r="C83" s="797" t="str">
        <f t="shared" si="60"/>
        <v>Loan Source Name</v>
      </c>
      <c r="D83" s="321">
        <f t="shared" si="60"/>
        <v>0</v>
      </c>
      <c r="G83" s="103" t="str">
        <f t="shared" si="61"/>
        <v>Jan</v>
      </c>
      <c r="H83" s="66">
        <f t="shared" si="61"/>
        <v>2013</v>
      </c>
      <c r="I83" s="66">
        <f t="shared" si="61"/>
        <v>1</v>
      </c>
      <c r="J83" s="621"/>
      <c r="M83" s="929">
        <f t="shared" si="62"/>
        <v>0</v>
      </c>
      <c r="N83" s="929">
        <f t="shared" si="62"/>
        <v>0</v>
      </c>
      <c r="O83" s="929">
        <f t="shared" si="62"/>
        <v>0</v>
      </c>
      <c r="P83" s="929">
        <f t="shared" si="62"/>
        <v>0</v>
      </c>
      <c r="Q83" s="929">
        <f t="shared" si="62"/>
        <v>0</v>
      </c>
      <c r="R83" s="929">
        <f t="shared" si="62"/>
        <v>0</v>
      </c>
      <c r="S83" s="929">
        <f t="shared" si="62"/>
        <v>0</v>
      </c>
      <c r="T83" s="929">
        <f t="shared" si="62"/>
        <v>0</v>
      </c>
      <c r="U83" s="929">
        <f t="shared" si="62"/>
        <v>0</v>
      </c>
      <c r="V83" s="929">
        <f t="shared" si="62"/>
        <v>0</v>
      </c>
      <c r="W83" s="929">
        <f t="shared" si="63"/>
        <v>0</v>
      </c>
      <c r="X83" s="929">
        <f t="shared" si="63"/>
        <v>0</v>
      </c>
      <c r="Y83" s="929">
        <f t="shared" si="63"/>
        <v>0</v>
      </c>
      <c r="Z83" s="929">
        <f t="shared" si="63"/>
        <v>0</v>
      </c>
      <c r="AA83" s="929">
        <f t="shared" si="63"/>
        <v>0</v>
      </c>
      <c r="AB83" s="929">
        <f t="shared" si="63"/>
        <v>0</v>
      </c>
      <c r="AC83" s="929">
        <f t="shared" si="63"/>
        <v>0</v>
      </c>
      <c r="AD83" s="929">
        <f t="shared" si="63"/>
        <v>0</v>
      </c>
      <c r="AE83" s="929">
        <f t="shared" si="63"/>
        <v>0</v>
      </c>
      <c r="AF83" s="929">
        <f t="shared" si="63"/>
        <v>0</v>
      </c>
      <c r="AG83" s="929">
        <f t="shared" si="64"/>
        <v>0</v>
      </c>
      <c r="AH83" s="929">
        <f t="shared" si="64"/>
        <v>0</v>
      </c>
      <c r="AI83" s="929">
        <f t="shared" si="64"/>
        <v>0</v>
      </c>
      <c r="AJ83" s="929">
        <f t="shared" si="64"/>
        <v>0</v>
      </c>
      <c r="AK83" s="929">
        <f t="shared" si="64"/>
        <v>0</v>
      </c>
      <c r="AL83" s="929">
        <f t="shared" si="64"/>
        <v>0</v>
      </c>
      <c r="AM83" s="929">
        <f t="shared" si="64"/>
        <v>0</v>
      </c>
      <c r="AN83" s="929">
        <f t="shared" si="64"/>
        <v>0</v>
      </c>
      <c r="AO83" s="929">
        <f t="shared" si="64"/>
        <v>0</v>
      </c>
      <c r="AP83" s="929">
        <f t="shared" si="64"/>
        <v>0</v>
      </c>
      <c r="AQ83" s="929">
        <f t="shared" si="65"/>
        <v>0</v>
      </c>
      <c r="AR83" s="929">
        <f t="shared" si="65"/>
        <v>0</v>
      </c>
      <c r="AS83" s="929">
        <f t="shared" si="65"/>
        <v>0</v>
      </c>
      <c r="AT83" s="929">
        <f t="shared" si="65"/>
        <v>0</v>
      </c>
      <c r="AU83" s="929">
        <f t="shared" si="65"/>
        <v>0</v>
      </c>
      <c r="AV83" s="929">
        <f t="shared" si="65"/>
        <v>0</v>
      </c>
      <c r="AW83" s="929">
        <f t="shared" si="65"/>
        <v>0</v>
      </c>
      <c r="AX83" s="929">
        <f t="shared" si="65"/>
        <v>0</v>
      </c>
      <c r="AY83" s="929">
        <f t="shared" si="65"/>
        <v>0</v>
      </c>
      <c r="AZ83" s="929">
        <f t="shared" si="65"/>
        <v>0</v>
      </c>
      <c r="BA83" s="929">
        <f t="shared" si="66"/>
        <v>0</v>
      </c>
      <c r="BB83" s="929">
        <f t="shared" si="66"/>
        <v>0</v>
      </c>
      <c r="BC83" s="929">
        <f t="shared" si="66"/>
        <v>0</v>
      </c>
      <c r="BD83" s="929">
        <f t="shared" si="66"/>
        <v>0</v>
      </c>
      <c r="BE83" s="929">
        <f t="shared" si="66"/>
        <v>0</v>
      </c>
      <c r="BF83" s="929">
        <f t="shared" si="66"/>
        <v>0</v>
      </c>
      <c r="BG83" s="929">
        <f t="shared" si="66"/>
        <v>0</v>
      </c>
      <c r="BH83" s="929">
        <f t="shared" si="66"/>
        <v>0</v>
      </c>
      <c r="BI83" s="929">
        <f t="shared" si="66"/>
        <v>0</v>
      </c>
      <c r="BJ83" s="929">
        <f t="shared" si="66"/>
        <v>0</v>
      </c>
      <c r="BK83" s="929">
        <f t="shared" si="67"/>
        <v>0</v>
      </c>
      <c r="BL83" s="929">
        <f t="shared" si="67"/>
        <v>0</v>
      </c>
      <c r="BM83" s="929">
        <f t="shared" si="67"/>
        <v>0</v>
      </c>
      <c r="BN83" s="929">
        <f t="shared" si="67"/>
        <v>0</v>
      </c>
      <c r="BO83" s="929">
        <f t="shared" si="67"/>
        <v>0</v>
      </c>
      <c r="BP83" s="929">
        <f t="shared" si="67"/>
        <v>0</v>
      </c>
      <c r="BQ83" s="929">
        <f t="shared" si="67"/>
        <v>0</v>
      </c>
      <c r="BR83" s="929">
        <f t="shared" si="67"/>
        <v>0</v>
      </c>
      <c r="BS83" s="929">
        <f t="shared" si="67"/>
        <v>0</v>
      </c>
      <c r="BT83" s="929">
        <f t="shared" si="67"/>
        <v>0</v>
      </c>
    </row>
    <row r="84" spans="1:84">
      <c r="B84" s="320">
        <f t="shared" si="60"/>
        <v>3</v>
      </c>
      <c r="C84" s="797" t="str">
        <f t="shared" si="60"/>
        <v>Loan Source Name</v>
      </c>
      <c r="D84" s="321">
        <f t="shared" si="60"/>
        <v>0</v>
      </c>
      <c r="G84" s="103" t="str">
        <f t="shared" si="61"/>
        <v>Jan</v>
      </c>
      <c r="H84" s="66">
        <f t="shared" si="61"/>
        <v>2013</v>
      </c>
      <c r="I84" s="66">
        <f t="shared" si="61"/>
        <v>1</v>
      </c>
      <c r="J84" s="621"/>
      <c r="M84" s="929">
        <f t="shared" si="62"/>
        <v>0</v>
      </c>
      <c r="N84" s="929">
        <f t="shared" si="62"/>
        <v>0</v>
      </c>
      <c r="O84" s="929">
        <f t="shared" si="62"/>
        <v>0</v>
      </c>
      <c r="P84" s="929">
        <f t="shared" si="62"/>
        <v>0</v>
      </c>
      <c r="Q84" s="929">
        <f t="shared" si="62"/>
        <v>0</v>
      </c>
      <c r="R84" s="929">
        <f t="shared" si="62"/>
        <v>0</v>
      </c>
      <c r="S84" s="929">
        <f t="shared" si="62"/>
        <v>0</v>
      </c>
      <c r="T84" s="929">
        <f t="shared" si="62"/>
        <v>0</v>
      </c>
      <c r="U84" s="929">
        <f t="shared" si="62"/>
        <v>0</v>
      </c>
      <c r="V84" s="929">
        <f t="shared" si="62"/>
        <v>0</v>
      </c>
      <c r="W84" s="929">
        <f t="shared" si="63"/>
        <v>0</v>
      </c>
      <c r="X84" s="929">
        <f t="shared" si="63"/>
        <v>0</v>
      </c>
      <c r="Y84" s="929">
        <f t="shared" si="63"/>
        <v>0</v>
      </c>
      <c r="Z84" s="929">
        <f t="shared" si="63"/>
        <v>0</v>
      </c>
      <c r="AA84" s="929">
        <f t="shared" si="63"/>
        <v>0</v>
      </c>
      <c r="AB84" s="929">
        <f t="shared" si="63"/>
        <v>0</v>
      </c>
      <c r="AC84" s="929">
        <f t="shared" si="63"/>
        <v>0</v>
      </c>
      <c r="AD84" s="929">
        <f t="shared" si="63"/>
        <v>0</v>
      </c>
      <c r="AE84" s="929">
        <f t="shared" si="63"/>
        <v>0</v>
      </c>
      <c r="AF84" s="929">
        <f t="shared" si="63"/>
        <v>0</v>
      </c>
      <c r="AG84" s="929">
        <f t="shared" si="64"/>
        <v>0</v>
      </c>
      <c r="AH84" s="929">
        <f t="shared" si="64"/>
        <v>0</v>
      </c>
      <c r="AI84" s="929">
        <f t="shared" si="64"/>
        <v>0</v>
      </c>
      <c r="AJ84" s="929">
        <f t="shared" si="64"/>
        <v>0</v>
      </c>
      <c r="AK84" s="929">
        <f t="shared" si="64"/>
        <v>0</v>
      </c>
      <c r="AL84" s="929">
        <f t="shared" si="64"/>
        <v>0</v>
      </c>
      <c r="AM84" s="929">
        <f t="shared" si="64"/>
        <v>0</v>
      </c>
      <c r="AN84" s="929">
        <f t="shared" si="64"/>
        <v>0</v>
      </c>
      <c r="AO84" s="929">
        <f t="shared" si="64"/>
        <v>0</v>
      </c>
      <c r="AP84" s="929">
        <f t="shared" si="64"/>
        <v>0</v>
      </c>
      <c r="AQ84" s="929">
        <f t="shared" si="65"/>
        <v>0</v>
      </c>
      <c r="AR84" s="929">
        <f t="shared" si="65"/>
        <v>0</v>
      </c>
      <c r="AS84" s="929">
        <f t="shared" si="65"/>
        <v>0</v>
      </c>
      <c r="AT84" s="929">
        <f t="shared" si="65"/>
        <v>0</v>
      </c>
      <c r="AU84" s="929">
        <f t="shared" si="65"/>
        <v>0</v>
      </c>
      <c r="AV84" s="929">
        <f t="shared" si="65"/>
        <v>0</v>
      </c>
      <c r="AW84" s="929">
        <f t="shared" si="65"/>
        <v>0</v>
      </c>
      <c r="AX84" s="929">
        <f t="shared" si="65"/>
        <v>0</v>
      </c>
      <c r="AY84" s="929">
        <f t="shared" si="65"/>
        <v>0</v>
      </c>
      <c r="AZ84" s="929">
        <f t="shared" si="65"/>
        <v>0</v>
      </c>
      <c r="BA84" s="929">
        <f t="shared" si="66"/>
        <v>0</v>
      </c>
      <c r="BB84" s="929">
        <f t="shared" si="66"/>
        <v>0</v>
      </c>
      <c r="BC84" s="929">
        <f t="shared" si="66"/>
        <v>0</v>
      </c>
      <c r="BD84" s="929">
        <f t="shared" si="66"/>
        <v>0</v>
      </c>
      <c r="BE84" s="929">
        <f t="shared" si="66"/>
        <v>0</v>
      </c>
      <c r="BF84" s="929">
        <f t="shared" si="66"/>
        <v>0</v>
      </c>
      <c r="BG84" s="929">
        <f t="shared" si="66"/>
        <v>0</v>
      </c>
      <c r="BH84" s="929">
        <f t="shared" si="66"/>
        <v>0</v>
      </c>
      <c r="BI84" s="929">
        <f t="shared" si="66"/>
        <v>0</v>
      </c>
      <c r="BJ84" s="929">
        <f t="shared" si="66"/>
        <v>0</v>
      </c>
      <c r="BK84" s="929">
        <f t="shared" si="67"/>
        <v>0</v>
      </c>
      <c r="BL84" s="929">
        <f t="shared" si="67"/>
        <v>0</v>
      </c>
      <c r="BM84" s="929">
        <f t="shared" si="67"/>
        <v>0</v>
      </c>
      <c r="BN84" s="929">
        <f t="shared" si="67"/>
        <v>0</v>
      </c>
      <c r="BO84" s="929">
        <f t="shared" si="67"/>
        <v>0</v>
      </c>
      <c r="BP84" s="929">
        <f t="shared" si="67"/>
        <v>0</v>
      </c>
      <c r="BQ84" s="929">
        <f t="shared" si="67"/>
        <v>0</v>
      </c>
      <c r="BR84" s="929">
        <f t="shared" si="67"/>
        <v>0</v>
      </c>
      <c r="BS84" s="929">
        <f t="shared" si="67"/>
        <v>0</v>
      </c>
      <c r="BT84" s="929">
        <f t="shared" si="67"/>
        <v>0</v>
      </c>
    </row>
    <row r="85" spans="1:84">
      <c r="B85" s="320">
        <f t="shared" si="60"/>
        <v>4</v>
      </c>
      <c r="C85" s="797" t="str">
        <f t="shared" si="60"/>
        <v>Loan Source Name</v>
      </c>
      <c r="D85" s="321">
        <f t="shared" si="60"/>
        <v>0</v>
      </c>
      <c r="G85" s="103" t="str">
        <f t="shared" si="61"/>
        <v>Jan</v>
      </c>
      <c r="H85" s="66">
        <f t="shared" si="61"/>
        <v>2013</v>
      </c>
      <c r="I85" s="66">
        <f t="shared" si="61"/>
        <v>1</v>
      </c>
      <c r="J85" s="621"/>
      <c r="M85" s="929">
        <f t="shared" si="62"/>
        <v>0</v>
      </c>
      <c r="N85" s="929">
        <f t="shared" si="62"/>
        <v>0</v>
      </c>
      <c r="O85" s="929">
        <f t="shared" si="62"/>
        <v>0</v>
      </c>
      <c r="P85" s="929">
        <f t="shared" si="62"/>
        <v>0</v>
      </c>
      <c r="Q85" s="929">
        <f t="shared" si="62"/>
        <v>0</v>
      </c>
      <c r="R85" s="929">
        <f t="shared" si="62"/>
        <v>0</v>
      </c>
      <c r="S85" s="929">
        <f t="shared" si="62"/>
        <v>0</v>
      </c>
      <c r="T85" s="929">
        <f t="shared" si="62"/>
        <v>0</v>
      </c>
      <c r="U85" s="929">
        <f t="shared" si="62"/>
        <v>0</v>
      </c>
      <c r="V85" s="929">
        <f t="shared" si="62"/>
        <v>0</v>
      </c>
      <c r="W85" s="929">
        <f t="shared" si="63"/>
        <v>0</v>
      </c>
      <c r="X85" s="929">
        <f t="shared" si="63"/>
        <v>0</v>
      </c>
      <c r="Y85" s="929">
        <f t="shared" si="63"/>
        <v>0</v>
      </c>
      <c r="Z85" s="929">
        <f t="shared" si="63"/>
        <v>0</v>
      </c>
      <c r="AA85" s="929">
        <f t="shared" si="63"/>
        <v>0</v>
      </c>
      <c r="AB85" s="929">
        <f t="shared" si="63"/>
        <v>0</v>
      </c>
      <c r="AC85" s="929">
        <f t="shared" si="63"/>
        <v>0</v>
      </c>
      <c r="AD85" s="929">
        <f t="shared" si="63"/>
        <v>0</v>
      </c>
      <c r="AE85" s="929">
        <f t="shared" si="63"/>
        <v>0</v>
      </c>
      <c r="AF85" s="929">
        <f t="shared" si="63"/>
        <v>0</v>
      </c>
      <c r="AG85" s="929">
        <f t="shared" si="64"/>
        <v>0</v>
      </c>
      <c r="AH85" s="929">
        <f t="shared" si="64"/>
        <v>0</v>
      </c>
      <c r="AI85" s="929">
        <f t="shared" si="64"/>
        <v>0</v>
      </c>
      <c r="AJ85" s="929">
        <f t="shared" si="64"/>
        <v>0</v>
      </c>
      <c r="AK85" s="929">
        <f t="shared" si="64"/>
        <v>0</v>
      </c>
      <c r="AL85" s="929">
        <f t="shared" si="64"/>
        <v>0</v>
      </c>
      <c r="AM85" s="929">
        <f t="shared" si="64"/>
        <v>0</v>
      </c>
      <c r="AN85" s="929">
        <f t="shared" si="64"/>
        <v>0</v>
      </c>
      <c r="AO85" s="929">
        <f t="shared" si="64"/>
        <v>0</v>
      </c>
      <c r="AP85" s="929">
        <f t="shared" si="64"/>
        <v>0</v>
      </c>
      <c r="AQ85" s="929">
        <f t="shared" si="65"/>
        <v>0</v>
      </c>
      <c r="AR85" s="929">
        <f t="shared" si="65"/>
        <v>0</v>
      </c>
      <c r="AS85" s="929">
        <f t="shared" si="65"/>
        <v>0</v>
      </c>
      <c r="AT85" s="929">
        <f t="shared" si="65"/>
        <v>0</v>
      </c>
      <c r="AU85" s="929">
        <f t="shared" si="65"/>
        <v>0</v>
      </c>
      <c r="AV85" s="929">
        <f t="shared" si="65"/>
        <v>0</v>
      </c>
      <c r="AW85" s="929">
        <f t="shared" si="65"/>
        <v>0</v>
      </c>
      <c r="AX85" s="929">
        <f t="shared" si="65"/>
        <v>0</v>
      </c>
      <c r="AY85" s="929">
        <f t="shared" si="65"/>
        <v>0</v>
      </c>
      <c r="AZ85" s="929">
        <f t="shared" si="65"/>
        <v>0</v>
      </c>
      <c r="BA85" s="929">
        <f t="shared" si="66"/>
        <v>0</v>
      </c>
      <c r="BB85" s="929">
        <f t="shared" si="66"/>
        <v>0</v>
      </c>
      <c r="BC85" s="929">
        <f t="shared" si="66"/>
        <v>0</v>
      </c>
      <c r="BD85" s="929">
        <f t="shared" si="66"/>
        <v>0</v>
      </c>
      <c r="BE85" s="929">
        <f t="shared" si="66"/>
        <v>0</v>
      </c>
      <c r="BF85" s="929">
        <f t="shared" si="66"/>
        <v>0</v>
      </c>
      <c r="BG85" s="929">
        <f t="shared" si="66"/>
        <v>0</v>
      </c>
      <c r="BH85" s="929">
        <f t="shared" si="66"/>
        <v>0</v>
      </c>
      <c r="BI85" s="929">
        <f t="shared" si="66"/>
        <v>0</v>
      </c>
      <c r="BJ85" s="929">
        <f t="shared" si="66"/>
        <v>0</v>
      </c>
      <c r="BK85" s="929">
        <f t="shared" si="67"/>
        <v>0</v>
      </c>
      <c r="BL85" s="929">
        <f t="shared" si="67"/>
        <v>0</v>
      </c>
      <c r="BM85" s="929">
        <f t="shared" si="67"/>
        <v>0</v>
      </c>
      <c r="BN85" s="929">
        <f t="shared" si="67"/>
        <v>0</v>
      </c>
      <c r="BO85" s="929">
        <f t="shared" si="67"/>
        <v>0</v>
      </c>
      <c r="BP85" s="929">
        <f t="shared" si="67"/>
        <v>0</v>
      </c>
      <c r="BQ85" s="929">
        <f t="shared" si="67"/>
        <v>0</v>
      </c>
      <c r="BR85" s="929">
        <f t="shared" si="67"/>
        <v>0</v>
      </c>
      <c r="BS85" s="929">
        <f t="shared" si="67"/>
        <v>0</v>
      </c>
      <c r="BT85" s="929">
        <f t="shared" si="67"/>
        <v>0</v>
      </c>
    </row>
    <row r="86" spans="1:84">
      <c r="B86" s="320">
        <f t="shared" si="60"/>
        <v>5</v>
      </c>
      <c r="C86" s="797" t="str">
        <f t="shared" si="60"/>
        <v>Loan Source Name</v>
      </c>
      <c r="D86" s="321">
        <f t="shared" si="60"/>
        <v>0</v>
      </c>
      <c r="G86" s="103" t="str">
        <f t="shared" si="61"/>
        <v>Jan</v>
      </c>
      <c r="H86" s="66">
        <f t="shared" si="61"/>
        <v>2013</v>
      </c>
      <c r="I86" s="66">
        <f t="shared" si="61"/>
        <v>1</v>
      </c>
      <c r="J86" s="621"/>
      <c r="M86" s="929">
        <f t="shared" si="62"/>
        <v>0</v>
      </c>
      <c r="N86" s="929">
        <f t="shared" si="62"/>
        <v>0</v>
      </c>
      <c r="O86" s="929">
        <f t="shared" si="62"/>
        <v>0</v>
      </c>
      <c r="P86" s="929">
        <f t="shared" si="62"/>
        <v>0</v>
      </c>
      <c r="Q86" s="929">
        <f t="shared" si="62"/>
        <v>0</v>
      </c>
      <c r="R86" s="929">
        <f t="shared" si="62"/>
        <v>0</v>
      </c>
      <c r="S86" s="929">
        <f t="shared" si="62"/>
        <v>0</v>
      </c>
      <c r="T86" s="929">
        <f t="shared" si="62"/>
        <v>0</v>
      </c>
      <c r="U86" s="929">
        <f t="shared" si="62"/>
        <v>0</v>
      </c>
      <c r="V86" s="929">
        <f t="shared" si="62"/>
        <v>0</v>
      </c>
      <c r="W86" s="929">
        <f t="shared" si="63"/>
        <v>0</v>
      </c>
      <c r="X86" s="929">
        <f t="shared" si="63"/>
        <v>0</v>
      </c>
      <c r="Y86" s="929">
        <f t="shared" si="63"/>
        <v>0</v>
      </c>
      <c r="Z86" s="929">
        <f t="shared" si="63"/>
        <v>0</v>
      </c>
      <c r="AA86" s="929">
        <f t="shared" si="63"/>
        <v>0</v>
      </c>
      <c r="AB86" s="929">
        <f t="shared" si="63"/>
        <v>0</v>
      </c>
      <c r="AC86" s="929">
        <f t="shared" si="63"/>
        <v>0</v>
      </c>
      <c r="AD86" s="929">
        <f t="shared" si="63"/>
        <v>0</v>
      </c>
      <c r="AE86" s="929">
        <f t="shared" si="63"/>
        <v>0</v>
      </c>
      <c r="AF86" s="929">
        <f t="shared" si="63"/>
        <v>0</v>
      </c>
      <c r="AG86" s="929">
        <f t="shared" si="64"/>
        <v>0</v>
      </c>
      <c r="AH86" s="929">
        <f t="shared" si="64"/>
        <v>0</v>
      </c>
      <c r="AI86" s="929">
        <f t="shared" si="64"/>
        <v>0</v>
      </c>
      <c r="AJ86" s="929">
        <f t="shared" si="64"/>
        <v>0</v>
      </c>
      <c r="AK86" s="929">
        <f t="shared" si="64"/>
        <v>0</v>
      </c>
      <c r="AL86" s="929">
        <f t="shared" si="64"/>
        <v>0</v>
      </c>
      <c r="AM86" s="929">
        <f t="shared" si="64"/>
        <v>0</v>
      </c>
      <c r="AN86" s="929">
        <f t="shared" si="64"/>
        <v>0</v>
      </c>
      <c r="AO86" s="929">
        <f t="shared" si="64"/>
        <v>0</v>
      </c>
      <c r="AP86" s="929">
        <f t="shared" si="64"/>
        <v>0</v>
      </c>
      <c r="AQ86" s="929">
        <f t="shared" si="65"/>
        <v>0</v>
      </c>
      <c r="AR86" s="929">
        <f t="shared" si="65"/>
        <v>0</v>
      </c>
      <c r="AS86" s="929">
        <f t="shared" si="65"/>
        <v>0</v>
      </c>
      <c r="AT86" s="929">
        <f t="shared" si="65"/>
        <v>0</v>
      </c>
      <c r="AU86" s="929">
        <f t="shared" si="65"/>
        <v>0</v>
      </c>
      <c r="AV86" s="929">
        <f t="shared" si="65"/>
        <v>0</v>
      </c>
      <c r="AW86" s="929">
        <f t="shared" si="65"/>
        <v>0</v>
      </c>
      <c r="AX86" s="929">
        <f t="shared" si="65"/>
        <v>0</v>
      </c>
      <c r="AY86" s="929">
        <f t="shared" si="65"/>
        <v>0</v>
      </c>
      <c r="AZ86" s="929">
        <f t="shared" si="65"/>
        <v>0</v>
      </c>
      <c r="BA86" s="929">
        <f t="shared" si="66"/>
        <v>0</v>
      </c>
      <c r="BB86" s="929">
        <f t="shared" si="66"/>
        <v>0</v>
      </c>
      <c r="BC86" s="929">
        <f t="shared" si="66"/>
        <v>0</v>
      </c>
      <c r="BD86" s="929">
        <f t="shared" si="66"/>
        <v>0</v>
      </c>
      <c r="BE86" s="929">
        <f t="shared" si="66"/>
        <v>0</v>
      </c>
      <c r="BF86" s="929">
        <f t="shared" si="66"/>
        <v>0</v>
      </c>
      <c r="BG86" s="929">
        <f t="shared" si="66"/>
        <v>0</v>
      </c>
      <c r="BH86" s="929">
        <f t="shared" si="66"/>
        <v>0</v>
      </c>
      <c r="BI86" s="929">
        <f t="shared" si="66"/>
        <v>0</v>
      </c>
      <c r="BJ86" s="929">
        <f t="shared" si="66"/>
        <v>0</v>
      </c>
      <c r="BK86" s="929">
        <f t="shared" si="67"/>
        <v>0</v>
      </c>
      <c r="BL86" s="929">
        <f t="shared" si="67"/>
        <v>0</v>
      </c>
      <c r="BM86" s="929">
        <f t="shared" si="67"/>
        <v>0</v>
      </c>
      <c r="BN86" s="929">
        <f t="shared" si="67"/>
        <v>0</v>
      </c>
      <c r="BO86" s="929">
        <f t="shared" si="67"/>
        <v>0</v>
      </c>
      <c r="BP86" s="929">
        <f t="shared" si="67"/>
        <v>0</v>
      </c>
      <c r="BQ86" s="929">
        <f t="shared" si="67"/>
        <v>0</v>
      </c>
      <c r="BR86" s="929">
        <f t="shared" si="67"/>
        <v>0</v>
      </c>
      <c r="BS86" s="929">
        <f t="shared" si="67"/>
        <v>0</v>
      </c>
      <c r="BT86" s="929">
        <f t="shared" si="67"/>
        <v>0</v>
      </c>
    </row>
    <row r="87" spans="1:84">
      <c r="B87" s="320">
        <f t="shared" si="60"/>
        <v>6</v>
      </c>
      <c r="C87" s="797" t="str">
        <f t="shared" si="60"/>
        <v>Loan Source Name</v>
      </c>
      <c r="D87" s="321">
        <f t="shared" si="60"/>
        <v>0</v>
      </c>
      <c r="G87" s="103" t="str">
        <f t="shared" si="61"/>
        <v>Jan</v>
      </c>
      <c r="H87" s="66">
        <f t="shared" si="61"/>
        <v>2013</v>
      </c>
      <c r="I87" s="66">
        <f t="shared" si="61"/>
        <v>1</v>
      </c>
      <c r="J87" s="621"/>
      <c r="M87" s="929">
        <f t="shared" si="62"/>
        <v>0</v>
      </c>
      <c r="N87" s="929">
        <f t="shared" si="62"/>
        <v>0</v>
      </c>
      <c r="O87" s="929">
        <f t="shared" si="62"/>
        <v>0</v>
      </c>
      <c r="P87" s="929">
        <f t="shared" si="62"/>
        <v>0</v>
      </c>
      <c r="Q87" s="929">
        <f t="shared" si="62"/>
        <v>0</v>
      </c>
      <c r="R87" s="929">
        <f t="shared" si="62"/>
        <v>0</v>
      </c>
      <c r="S87" s="929">
        <f t="shared" si="62"/>
        <v>0</v>
      </c>
      <c r="T87" s="929">
        <f t="shared" si="62"/>
        <v>0</v>
      </c>
      <c r="U87" s="929">
        <f t="shared" si="62"/>
        <v>0</v>
      </c>
      <c r="V87" s="929">
        <f t="shared" si="62"/>
        <v>0</v>
      </c>
      <c r="W87" s="929">
        <f t="shared" si="63"/>
        <v>0</v>
      </c>
      <c r="X87" s="929">
        <f t="shared" si="63"/>
        <v>0</v>
      </c>
      <c r="Y87" s="929">
        <f t="shared" si="63"/>
        <v>0</v>
      </c>
      <c r="Z87" s="929">
        <f t="shared" si="63"/>
        <v>0</v>
      </c>
      <c r="AA87" s="929">
        <f t="shared" si="63"/>
        <v>0</v>
      </c>
      <c r="AB87" s="929">
        <f t="shared" si="63"/>
        <v>0</v>
      </c>
      <c r="AC87" s="929">
        <f t="shared" si="63"/>
        <v>0</v>
      </c>
      <c r="AD87" s="929">
        <f t="shared" si="63"/>
        <v>0</v>
      </c>
      <c r="AE87" s="929">
        <f t="shared" si="63"/>
        <v>0</v>
      </c>
      <c r="AF87" s="929">
        <f t="shared" si="63"/>
        <v>0</v>
      </c>
      <c r="AG87" s="929">
        <f t="shared" si="64"/>
        <v>0</v>
      </c>
      <c r="AH87" s="929">
        <f t="shared" si="64"/>
        <v>0</v>
      </c>
      <c r="AI87" s="929">
        <f t="shared" si="64"/>
        <v>0</v>
      </c>
      <c r="AJ87" s="929">
        <f t="shared" si="64"/>
        <v>0</v>
      </c>
      <c r="AK87" s="929">
        <f t="shared" si="64"/>
        <v>0</v>
      </c>
      <c r="AL87" s="929">
        <f t="shared" si="64"/>
        <v>0</v>
      </c>
      <c r="AM87" s="929">
        <f t="shared" si="64"/>
        <v>0</v>
      </c>
      <c r="AN87" s="929">
        <f t="shared" si="64"/>
        <v>0</v>
      </c>
      <c r="AO87" s="929">
        <f t="shared" si="64"/>
        <v>0</v>
      </c>
      <c r="AP87" s="929">
        <f t="shared" si="64"/>
        <v>0</v>
      </c>
      <c r="AQ87" s="929">
        <f t="shared" si="65"/>
        <v>0</v>
      </c>
      <c r="AR87" s="929">
        <f t="shared" si="65"/>
        <v>0</v>
      </c>
      <c r="AS87" s="929">
        <f t="shared" si="65"/>
        <v>0</v>
      </c>
      <c r="AT87" s="929">
        <f t="shared" si="65"/>
        <v>0</v>
      </c>
      <c r="AU87" s="929">
        <f t="shared" si="65"/>
        <v>0</v>
      </c>
      <c r="AV87" s="929">
        <f t="shared" si="65"/>
        <v>0</v>
      </c>
      <c r="AW87" s="929">
        <f t="shared" si="65"/>
        <v>0</v>
      </c>
      <c r="AX87" s="929">
        <f t="shared" si="65"/>
        <v>0</v>
      </c>
      <c r="AY87" s="929">
        <f t="shared" si="65"/>
        <v>0</v>
      </c>
      <c r="AZ87" s="929">
        <f t="shared" si="65"/>
        <v>0</v>
      </c>
      <c r="BA87" s="929">
        <f t="shared" si="66"/>
        <v>0</v>
      </c>
      <c r="BB87" s="929">
        <f t="shared" si="66"/>
        <v>0</v>
      </c>
      <c r="BC87" s="929">
        <f t="shared" si="66"/>
        <v>0</v>
      </c>
      <c r="BD87" s="929">
        <f t="shared" si="66"/>
        <v>0</v>
      </c>
      <c r="BE87" s="929">
        <f t="shared" si="66"/>
        <v>0</v>
      </c>
      <c r="BF87" s="929">
        <f t="shared" si="66"/>
        <v>0</v>
      </c>
      <c r="BG87" s="929">
        <f t="shared" si="66"/>
        <v>0</v>
      </c>
      <c r="BH87" s="929">
        <f t="shared" si="66"/>
        <v>0</v>
      </c>
      <c r="BI87" s="929">
        <f t="shared" si="66"/>
        <v>0</v>
      </c>
      <c r="BJ87" s="929">
        <f t="shared" si="66"/>
        <v>0</v>
      </c>
      <c r="BK87" s="929">
        <f t="shared" si="67"/>
        <v>0</v>
      </c>
      <c r="BL87" s="929">
        <f t="shared" si="67"/>
        <v>0</v>
      </c>
      <c r="BM87" s="929">
        <f t="shared" si="67"/>
        <v>0</v>
      </c>
      <c r="BN87" s="929">
        <f t="shared" si="67"/>
        <v>0</v>
      </c>
      <c r="BO87" s="929">
        <f t="shared" si="67"/>
        <v>0</v>
      </c>
      <c r="BP87" s="929">
        <f t="shared" si="67"/>
        <v>0</v>
      </c>
      <c r="BQ87" s="929">
        <f t="shared" si="67"/>
        <v>0</v>
      </c>
      <c r="BR87" s="929">
        <f t="shared" si="67"/>
        <v>0</v>
      </c>
      <c r="BS87" s="929">
        <f t="shared" si="67"/>
        <v>0</v>
      </c>
      <c r="BT87" s="929">
        <f t="shared" si="67"/>
        <v>0</v>
      </c>
    </row>
    <row r="88" spans="1:84">
      <c r="B88" s="320">
        <f t="shared" si="60"/>
        <v>7</v>
      </c>
      <c r="C88" s="797" t="str">
        <f t="shared" si="60"/>
        <v>Loan Source Name</v>
      </c>
      <c r="D88" s="321">
        <f t="shared" si="60"/>
        <v>0</v>
      </c>
      <c r="G88" s="103" t="str">
        <f t="shared" si="61"/>
        <v>Jan</v>
      </c>
      <c r="H88" s="66">
        <f t="shared" si="61"/>
        <v>2013</v>
      </c>
      <c r="I88" s="66">
        <f t="shared" si="61"/>
        <v>1</v>
      </c>
      <c r="J88" s="621"/>
      <c r="M88" s="929">
        <f t="shared" si="62"/>
        <v>0</v>
      </c>
      <c r="N88" s="929">
        <f t="shared" si="62"/>
        <v>0</v>
      </c>
      <c r="O88" s="929">
        <f t="shared" si="62"/>
        <v>0</v>
      </c>
      <c r="P88" s="929">
        <f t="shared" si="62"/>
        <v>0</v>
      </c>
      <c r="Q88" s="929">
        <f t="shared" si="62"/>
        <v>0</v>
      </c>
      <c r="R88" s="929">
        <f t="shared" si="62"/>
        <v>0</v>
      </c>
      <c r="S88" s="929">
        <f t="shared" si="62"/>
        <v>0</v>
      </c>
      <c r="T88" s="929">
        <f t="shared" si="62"/>
        <v>0</v>
      </c>
      <c r="U88" s="929">
        <f t="shared" si="62"/>
        <v>0</v>
      </c>
      <c r="V88" s="929">
        <f t="shared" si="62"/>
        <v>0</v>
      </c>
      <c r="W88" s="929">
        <f t="shared" si="63"/>
        <v>0</v>
      </c>
      <c r="X88" s="929">
        <f t="shared" si="63"/>
        <v>0</v>
      </c>
      <c r="Y88" s="929">
        <f t="shared" si="63"/>
        <v>0</v>
      </c>
      <c r="Z88" s="929">
        <f t="shared" si="63"/>
        <v>0</v>
      </c>
      <c r="AA88" s="929">
        <f t="shared" si="63"/>
        <v>0</v>
      </c>
      <c r="AB88" s="929">
        <f t="shared" si="63"/>
        <v>0</v>
      </c>
      <c r="AC88" s="929">
        <f t="shared" si="63"/>
        <v>0</v>
      </c>
      <c r="AD88" s="929">
        <f t="shared" si="63"/>
        <v>0</v>
      </c>
      <c r="AE88" s="929">
        <f t="shared" si="63"/>
        <v>0</v>
      </c>
      <c r="AF88" s="929">
        <f t="shared" si="63"/>
        <v>0</v>
      </c>
      <c r="AG88" s="929">
        <f t="shared" si="64"/>
        <v>0</v>
      </c>
      <c r="AH88" s="929">
        <f t="shared" si="64"/>
        <v>0</v>
      </c>
      <c r="AI88" s="929">
        <f t="shared" si="64"/>
        <v>0</v>
      </c>
      <c r="AJ88" s="929">
        <f t="shared" si="64"/>
        <v>0</v>
      </c>
      <c r="AK88" s="929">
        <f t="shared" si="64"/>
        <v>0</v>
      </c>
      <c r="AL88" s="929">
        <f t="shared" si="64"/>
        <v>0</v>
      </c>
      <c r="AM88" s="929">
        <f t="shared" si="64"/>
        <v>0</v>
      </c>
      <c r="AN88" s="929">
        <f t="shared" si="64"/>
        <v>0</v>
      </c>
      <c r="AO88" s="929">
        <f t="shared" si="64"/>
        <v>0</v>
      </c>
      <c r="AP88" s="929">
        <f t="shared" si="64"/>
        <v>0</v>
      </c>
      <c r="AQ88" s="929">
        <f t="shared" si="65"/>
        <v>0</v>
      </c>
      <c r="AR88" s="929">
        <f t="shared" si="65"/>
        <v>0</v>
      </c>
      <c r="AS88" s="929">
        <f t="shared" si="65"/>
        <v>0</v>
      </c>
      <c r="AT88" s="929">
        <f t="shared" si="65"/>
        <v>0</v>
      </c>
      <c r="AU88" s="929">
        <f t="shared" si="65"/>
        <v>0</v>
      </c>
      <c r="AV88" s="929">
        <f t="shared" si="65"/>
        <v>0</v>
      </c>
      <c r="AW88" s="929">
        <f t="shared" si="65"/>
        <v>0</v>
      </c>
      <c r="AX88" s="929">
        <f t="shared" si="65"/>
        <v>0</v>
      </c>
      <c r="AY88" s="929">
        <f t="shared" si="65"/>
        <v>0</v>
      </c>
      <c r="AZ88" s="929">
        <f t="shared" si="65"/>
        <v>0</v>
      </c>
      <c r="BA88" s="929">
        <f t="shared" si="66"/>
        <v>0</v>
      </c>
      <c r="BB88" s="929">
        <f t="shared" si="66"/>
        <v>0</v>
      </c>
      <c r="BC88" s="929">
        <f t="shared" si="66"/>
        <v>0</v>
      </c>
      <c r="BD88" s="929">
        <f t="shared" si="66"/>
        <v>0</v>
      </c>
      <c r="BE88" s="929">
        <f t="shared" si="66"/>
        <v>0</v>
      </c>
      <c r="BF88" s="929">
        <f t="shared" si="66"/>
        <v>0</v>
      </c>
      <c r="BG88" s="929">
        <f t="shared" si="66"/>
        <v>0</v>
      </c>
      <c r="BH88" s="929">
        <f t="shared" si="66"/>
        <v>0</v>
      </c>
      <c r="BI88" s="929">
        <f t="shared" si="66"/>
        <v>0</v>
      </c>
      <c r="BJ88" s="929">
        <f t="shared" si="66"/>
        <v>0</v>
      </c>
      <c r="BK88" s="929">
        <f t="shared" si="67"/>
        <v>0</v>
      </c>
      <c r="BL88" s="929">
        <f t="shared" si="67"/>
        <v>0</v>
      </c>
      <c r="BM88" s="929">
        <f t="shared" si="67"/>
        <v>0</v>
      </c>
      <c r="BN88" s="929">
        <f t="shared" si="67"/>
        <v>0</v>
      </c>
      <c r="BO88" s="929">
        <f t="shared" si="67"/>
        <v>0</v>
      </c>
      <c r="BP88" s="929">
        <f t="shared" si="67"/>
        <v>0</v>
      </c>
      <c r="BQ88" s="929">
        <f t="shared" si="67"/>
        <v>0</v>
      </c>
      <c r="BR88" s="929">
        <f t="shared" si="67"/>
        <v>0</v>
      </c>
      <c r="BS88" s="929">
        <f t="shared" si="67"/>
        <v>0</v>
      </c>
      <c r="BT88" s="929">
        <f t="shared" si="67"/>
        <v>0</v>
      </c>
    </row>
    <row r="89" spans="1:84" s="510" customFormat="1">
      <c r="A89"/>
      <c r="B89" s="320">
        <f t="shared" si="60"/>
        <v>8</v>
      </c>
      <c r="C89" s="797" t="str">
        <f t="shared" si="60"/>
        <v>Loan Source Name</v>
      </c>
      <c r="D89" s="321">
        <f t="shared" si="60"/>
        <v>0</v>
      </c>
      <c r="G89" s="103" t="str">
        <f t="shared" si="61"/>
        <v>Jan</v>
      </c>
      <c r="H89" s="66">
        <f t="shared" si="61"/>
        <v>2013</v>
      </c>
      <c r="I89" s="66">
        <f t="shared" si="61"/>
        <v>1</v>
      </c>
      <c r="J89" s="621"/>
      <c r="K89"/>
      <c r="L89"/>
      <c r="M89" s="929">
        <f t="shared" si="62"/>
        <v>0</v>
      </c>
      <c r="N89" s="929">
        <f t="shared" si="62"/>
        <v>0</v>
      </c>
      <c r="O89" s="929">
        <f t="shared" si="62"/>
        <v>0</v>
      </c>
      <c r="P89" s="929">
        <f t="shared" si="62"/>
        <v>0</v>
      </c>
      <c r="Q89" s="929">
        <f t="shared" si="62"/>
        <v>0</v>
      </c>
      <c r="R89" s="929">
        <f t="shared" si="62"/>
        <v>0</v>
      </c>
      <c r="S89" s="929">
        <f t="shared" si="62"/>
        <v>0</v>
      </c>
      <c r="T89" s="929">
        <f t="shared" si="62"/>
        <v>0</v>
      </c>
      <c r="U89" s="929">
        <f t="shared" si="62"/>
        <v>0</v>
      </c>
      <c r="V89" s="929">
        <f t="shared" si="62"/>
        <v>0</v>
      </c>
      <c r="W89" s="929">
        <f t="shared" si="63"/>
        <v>0</v>
      </c>
      <c r="X89" s="929">
        <f t="shared" si="63"/>
        <v>0</v>
      </c>
      <c r="Y89" s="929">
        <f t="shared" si="63"/>
        <v>0</v>
      </c>
      <c r="Z89" s="929">
        <f t="shared" si="63"/>
        <v>0</v>
      </c>
      <c r="AA89" s="929">
        <f t="shared" si="63"/>
        <v>0</v>
      </c>
      <c r="AB89" s="929">
        <f t="shared" si="63"/>
        <v>0</v>
      </c>
      <c r="AC89" s="929">
        <f t="shared" si="63"/>
        <v>0</v>
      </c>
      <c r="AD89" s="929">
        <f t="shared" si="63"/>
        <v>0</v>
      </c>
      <c r="AE89" s="929">
        <f t="shared" si="63"/>
        <v>0</v>
      </c>
      <c r="AF89" s="929">
        <f t="shared" si="63"/>
        <v>0</v>
      </c>
      <c r="AG89" s="929">
        <f t="shared" si="64"/>
        <v>0</v>
      </c>
      <c r="AH89" s="929">
        <f t="shared" si="64"/>
        <v>0</v>
      </c>
      <c r="AI89" s="929">
        <f t="shared" si="64"/>
        <v>0</v>
      </c>
      <c r="AJ89" s="929">
        <f t="shared" si="64"/>
        <v>0</v>
      </c>
      <c r="AK89" s="929">
        <f t="shared" si="64"/>
        <v>0</v>
      </c>
      <c r="AL89" s="929">
        <f t="shared" si="64"/>
        <v>0</v>
      </c>
      <c r="AM89" s="929">
        <f t="shared" si="64"/>
        <v>0</v>
      </c>
      <c r="AN89" s="929">
        <f t="shared" si="64"/>
        <v>0</v>
      </c>
      <c r="AO89" s="929">
        <f t="shared" si="64"/>
        <v>0</v>
      </c>
      <c r="AP89" s="929">
        <f t="shared" si="64"/>
        <v>0</v>
      </c>
      <c r="AQ89" s="929">
        <f t="shared" si="65"/>
        <v>0</v>
      </c>
      <c r="AR89" s="929">
        <f t="shared" si="65"/>
        <v>0</v>
      </c>
      <c r="AS89" s="929">
        <f t="shared" si="65"/>
        <v>0</v>
      </c>
      <c r="AT89" s="929">
        <f t="shared" si="65"/>
        <v>0</v>
      </c>
      <c r="AU89" s="929">
        <f t="shared" si="65"/>
        <v>0</v>
      </c>
      <c r="AV89" s="929">
        <f t="shared" si="65"/>
        <v>0</v>
      </c>
      <c r="AW89" s="929">
        <f t="shared" si="65"/>
        <v>0</v>
      </c>
      <c r="AX89" s="929">
        <f t="shared" si="65"/>
        <v>0</v>
      </c>
      <c r="AY89" s="929">
        <f t="shared" si="65"/>
        <v>0</v>
      </c>
      <c r="AZ89" s="929">
        <f t="shared" si="65"/>
        <v>0</v>
      </c>
      <c r="BA89" s="929">
        <f t="shared" si="66"/>
        <v>0</v>
      </c>
      <c r="BB89" s="929">
        <f t="shared" si="66"/>
        <v>0</v>
      </c>
      <c r="BC89" s="929">
        <f t="shared" si="66"/>
        <v>0</v>
      </c>
      <c r="BD89" s="929">
        <f t="shared" si="66"/>
        <v>0</v>
      </c>
      <c r="BE89" s="929">
        <f t="shared" si="66"/>
        <v>0</v>
      </c>
      <c r="BF89" s="929">
        <f t="shared" si="66"/>
        <v>0</v>
      </c>
      <c r="BG89" s="929">
        <f t="shared" si="66"/>
        <v>0</v>
      </c>
      <c r="BH89" s="929">
        <f t="shared" si="66"/>
        <v>0</v>
      </c>
      <c r="BI89" s="929">
        <f t="shared" si="66"/>
        <v>0</v>
      </c>
      <c r="BJ89" s="929">
        <f t="shared" si="66"/>
        <v>0</v>
      </c>
      <c r="BK89" s="929">
        <f t="shared" si="67"/>
        <v>0</v>
      </c>
      <c r="BL89" s="929">
        <f t="shared" si="67"/>
        <v>0</v>
      </c>
      <c r="BM89" s="929">
        <f t="shared" si="67"/>
        <v>0</v>
      </c>
      <c r="BN89" s="929">
        <f t="shared" si="67"/>
        <v>0</v>
      </c>
      <c r="BO89" s="929">
        <f t="shared" si="67"/>
        <v>0</v>
      </c>
      <c r="BP89" s="929">
        <f t="shared" si="67"/>
        <v>0</v>
      </c>
      <c r="BQ89" s="929">
        <f t="shared" si="67"/>
        <v>0</v>
      </c>
      <c r="BR89" s="929">
        <f t="shared" si="67"/>
        <v>0</v>
      </c>
      <c r="BS89" s="929">
        <f t="shared" si="67"/>
        <v>0</v>
      </c>
      <c r="BT89" s="929">
        <f t="shared" si="67"/>
        <v>0</v>
      </c>
      <c r="BU89"/>
      <c r="BV89"/>
      <c r="BW89"/>
      <c r="BX89"/>
      <c r="BY89"/>
      <c r="BZ89"/>
      <c r="CA89"/>
      <c r="CB89"/>
      <c r="CC89"/>
      <c r="CD89"/>
      <c r="CE89"/>
      <c r="CF89"/>
    </row>
    <row r="90" spans="1:84" s="624" customFormat="1">
      <c r="A90"/>
      <c r="B90" s="320">
        <f t="shared" si="60"/>
        <v>9</v>
      </c>
      <c r="C90" s="797" t="str">
        <f t="shared" si="60"/>
        <v>Loan Source Name</v>
      </c>
      <c r="D90" s="321">
        <f t="shared" si="60"/>
        <v>0</v>
      </c>
      <c r="G90" s="103" t="str">
        <f t="shared" si="61"/>
        <v>Jan</v>
      </c>
      <c r="H90" s="66">
        <f t="shared" si="61"/>
        <v>2013</v>
      </c>
      <c r="I90" s="66">
        <f t="shared" si="61"/>
        <v>1</v>
      </c>
      <c r="J90" s="621"/>
      <c r="K90"/>
      <c r="L90"/>
      <c r="M90" s="929">
        <f t="shared" si="62"/>
        <v>0</v>
      </c>
      <c r="N90" s="929">
        <f t="shared" si="62"/>
        <v>0</v>
      </c>
      <c r="O90" s="929">
        <f t="shared" si="62"/>
        <v>0</v>
      </c>
      <c r="P90" s="929">
        <f t="shared" si="62"/>
        <v>0</v>
      </c>
      <c r="Q90" s="929">
        <f t="shared" si="62"/>
        <v>0</v>
      </c>
      <c r="R90" s="929">
        <f t="shared" si="62"/>
        <v>0</v>
      </c>
      <c r="S90" s="929">
        <f t="shared" si="62"/>
        <v>0</v>
      </c>
      <c r="T90" s="929">
        <f t="shared" si="62"/>
        <v>0</v>
      </c>
      <c r="U90" s="929">
        <f t="shared" si="62"/>
        <v>0</v>
      </c>
      <c r="V90" s="929">
        <f t="shared" si="62"/>
        <v>0</v>
      </c>
      <c r="W90" s="929">
        <f t="shared" si="63"/>
        <v>0</v>
      </c>
      <c r="X90" s="929">
        <f t="shared" si="63"/>
        <v>0</v>
      </c>
      <c r="Y90" s="929">
        <f t="shared" si="63"/>
        <v>0</v>
      </c>
      <c r="Z90" s="929">
        <f t="shared" si="63"/>
        <v>0</v>
      </c>
      <c r="AA90" s="929">
        <f t="shared" si="63"/>
        <v>0</v>
      </c>
      <c r="AB90" s="929">
        <f t="shared" si="63"/>
        <v>0</v>
      </c>
      <c r="AC90" s="929">
        <f t="shared" si="63"/>
        <v>0</v>
      </c>
      <c r="AD90" s="929">
        <f t="shared" si="63"/>
        <v>0</v>
      </c>
      <c r="AE90" s="929">
        <f t="shared" si="63"/>
        <v>0</v>
      </c>
      <c r="AF90" s="929">
        <f t="shared" si="63"/>
        <v>0</v>
      </c>
      <c r="AG90" s="929">
        <f t="shared" si="64"/>
        <v>0</v>
      </c>
      <c r="AH90" s="929">
        <f t="shared" si="64"/>
        <v>0</v>
      </c>
      <c r="AI90" s="929">
        <f t="shared" si="64"/>
        <v>0</v>
      </c>
      <c r="AJ90" s="929">
        <f t="shared" si="64"/>
        <v>0</v>
      </c>
      <c r="AK90" s="929">
        <f t="shared" si="64"/>
        <v>0</v>
      </c>
      <c r="AL90" s="929">
        <f t="shared" si="64"/>
        <v>0</v>
      </c>
      <c r="AM90" s="929">
        <f t="shared" si="64"/>
        <v>0</v>
      </c>
      <c r="AN90" s="929">
        <f t="shared" si="64"/>
        <v>0</v>
      </c>
      <c r="AO90" s="929">
        <f t="shared" si="64"/>
        <v>0</v>
      </c>
      <c r="AP90" s="929">
        <f t="shared" si="64"/>
        <v>0</v>
      </c>
      <c r="AQ90" s="929">
        <f t="shared" si="65"/>
        <v>0</v>
      </c>
      <c r="AR90" s="929">
        <f t="shared" si="65"/>
        <v>0</v>
      </c>
      <c r="AS90" s="929">
        <f t="shared" si="65"/>
        <v>0</v>
      </c>
      <c r="AT90" s="929">
        <f t="shared" si="65"/>
        <v>0</v>
      </c>
      <c r="AU90" s="929">
        <f t="shared" si="65"/>
        <v>0</v>
      </c>
      <c r="AV90" s="929">
        <f t="shared" si="65"/>
        <v>0</v>
      </c>
      <c r="AW90" s="929">
        <f t="shared" si="65"/>
        <v>0</v>
      </c>
      <c r="AX90" s="929">
        <f t="shared" si="65"/>
        <v>0</v>
      </c>
      <c r="AY90" s="929">
        <f t="shared" si="65"/>
        <v>0</v>
      </c>
      <c r="AZ90" s="929">
        <f t="shared" si="65"/>
        <v>0</v>
      </c>
      <c r="BA90" s="929">
        <f t="shared" si="66"/>
        <v>0</v>
      </c>
      <c r="BB90" s="929">
        <f t="shared" si="66"/>
        <v>0</v>
      </c>
      <c r="BC90" s="929">
        <f t="shared" si="66"/>
        <v>0</v>
      </c>
      <c r="BD90" s="929">
        <f t="shared" si="66"/>
        <v>0</v>
      </c>
      <c r="BE90" s="929">
        <f t="shared" si="66"/>
        <v>0</v>
      </c>
      <c r="BF90" s="929">
        <f t="shared" si="66"/>
        <v>0</v>
      </c>
      <c r="BG90" s="929">
        <f t="shared" si="66"/>
        <v>0</v>
      </c>
      <c r="BH90" s="929">
        <f t="shared" si="66"/>
        <v>0</v>
      </c>
      <c r="BI90" s="929">
        <f t="shared" si="66"/>
        <v>0</v>
      </c>
      <c r="BJ90" s="929">
        <f t="shared" si="66"/>
        <v>0</v>
      </c>
      <c r="BK90" s="929">
        <f t="shared" si="67"/>
        <v>0</v>
      </c>
      <c r="BL90" s="929">
        <f t="shared" si="67"/>
        <v>0</v>
      </c>
      <c r="BM90" s="929">
        <f t="shared" si="67"/>
        <v>0</v>
      </c>
      <c r="BN90" s="929">
        <f t="shared" si="67"/>
        <v>0</v>
      </c>
      <c r="BO90" s="929">
        <f t="shared" si="67"/>
        <v>0</v>
      </c>
      <c r="BP90" s="929">
        <f t="shared" si="67"/>
        <v>0</v>
      </c>
      <c r="BQ90" s="929">
        <f t="shared" si="67"/>
        <v>0</v>
      </c>
      <c r="BR90" s="929">
        <f t="shared" si="67"/>
        <v>0</v>
      </c>
      <c r="BS90" s="929">
        <f t="shared" si="67"/>
        <v>0</v>
      </c>
      <c r="BT90" s="929">
        <f t="shared" si="67"/>
        <v>0</v>
      </c>
      <c r="BU90"/>
      <c r="BV90"/>
      <c r="BW90"/>
      <c r="BX90"/>
      <c r="BY90"/>
      <c r="BZ90"/>
      <c r="CA90"/>
      <c r="CB90"/>
      <c r="CC90"/>
      <c r="CD90"/>
      <c r="CE90"/>
      <c r="CF90"/>
    </row>
    <row r="91" spans="1:84">
      <c r="B91" s="320">
        <f t="shared" si="60"/>
        <v>10</v>
      </c>
      <c r="C91" s="797" t="str">
        <f t="shared" si="60"/>
        <v>Loan Source Name</v>
      </c>
      <c r="D91" s="321">
        <f t="shared" si="60"/>
        <v>0</v>
      </c>
      <c r="G91" s="103" t="str">
        <f t="shared" si="61"/>
        <v>Jan</v>
      </c>
      <c r="H91" s="66">
        <f t="shared" si="61"/>
        <v>2013</v>
      </c>
      <c r="I91" s="66">
        <f t="shared" si="61"/>
        <v>1</v>
      </c>
      <c r="J91" s="621"/>
      <c r="M91" s="929">
        <f t="shared" si="62"/>
        <v>0</v>
      </c>
      <c r="N91" s="929">
        <f t="shared" si="62"/>
        <v>0</v>
      </c>
      <c r="O91" s="929">
        <f t="shared" si="62"/>
        <v>0</v>
      </c>
      <c r="P91" s="929">
        <f t="shared" si="62"/>
        <v>0</v>
      </c>
      <c r="Q91" s="929">
        <f t="shared" si="62"/>
        <v>0</v>
      </c>
      <c r="R91" s="929">
        <f t="shared" si="62"/>
        <v>0</v>
      </c>
      <c r="S91" s="929">
        <f t="shared" si="62"/>
        <v>0</v>
      </c>
      <c r="T91" s="929">
        <f t="shared" si="62"/>
        <v>0</v>
      </c>
      <c r="U91" s="929">
        <f t="shared" si="62"/>
        <v>0</v>
      </c>
      <c r="V91" s="929">
        <f t="shared" si="62"/>
        <v>0</v>
      </c>
      <c r="W91" s="929">
        <f t="shared" si="63"/>
        <v>0</v>
      </c>
      <c r="X91" s="929">
        <f t="shared" si="63"/>
        <v>0</v>
      </c>
      <c r="Y91" s="929">
        <f t="shared" si="63"/>
        <v>0</v>
      </c>
      <c r="Z91" s="929">
        <f t="shared" si="63"/>
        <v>0</v>
      </c>
      <c r="AA91" s="929">
        <f t="shared" si="63"/>
        <v>0</v>
      </c>
      <c r="AB91" s="929">
        <f t="shared" si="63"/>
        <v>0</v>
      </c>
      <c r="AC91" s="929">
        <f t="shared" si="63"/>
        <v>0</v>
      </c>
      <c r="AD91" s="929">
        <f t="shared" si="63"/>
        <v>0</v>
      </c>
      <c r="AE91" s="929">
        <f t="shared" si="63"/>
        <v>0</v>
      </c>
      <c r="AF91" s="929">
        <f t="shared" si="63"/>
        <v>0</v>
      </c>
      <c r="AG91" s="929">
        <f t="shared" si="64"/>
        <v>0</v>
      </c>
      <c r="AH91" s="929">
        <f t="shared" si="64"/>
        <v>0</v>
      </c>
      <c r="AI91" s="929">
        <f t="shared" si="64"/>
        <v>0</v>
      </c>
      <c r="AJ91" s="929">
        <f t="shared" si="64"/>
        <v>0</v>
      </c>
      <c r="AK91" s="929">
        <f t="shared" si="64"/>
        <v>0</v>
      </c>
      <c r="AL91" s="929">
        <f t="shared" si="64"/>
        <v>0</v>
      </c>
      <c r="AM91" s="929">
        <f t="shared" si="64"/>
        <v>0</v>
      </c>
      <c r="AN91" s="929">
        <f t="shared" si="64"/>
        <v>0</v>
      </c>
      <c r="AO91" s="929">
        <f t="shared" si="64"/>
        <v>0</v>
      </c>
      <c r="AP91" s="929">
        <f t="shared" si="64"/>
        <v>0</v>
      </c>
      <c r="AQ91" s="929">
        <f t="shared" si="65"/>
        <v>0</v>
      </c>
      <c r="AR91" s="929">
        <f t="shared" si="65"/>
        <v>0</v>
      </c>
      <c r="AS91" s="929">
        <f t="shared" si="65"/>
        <v>0</v>
      </c>
      <c r="AT91" s="929">
        <f t="shared" si="65"/>
        <v>0</v>
      </c>
      <c r="AU91" s="929">
        <f t="shared" si="65"/>
        <v>0</v>
      </c>
      <c r="AV91" s="929">
        <f t="shared" si="65"/>
        <v>0</v>
      </c>
      <c r="AW91" s="929">
        <f t="shared" si="65"/>
        <v>0</v>
      </c>
      <c r="AX91" s="929">
        <f t="shared" si="65"/>
        <v>0</v>
      </c>
      <c r="AY91" s="929">
        <f t="shared" si="65"/>
        <v>0</v>
      </c>
      <c r="AZ91" s="929">
        <f t="shared" si="65"/>
        <v>0</v>
      </c>
      <c r="BA91" s="929">
        <f t="shared" si="66"/>
        <v>0</v>
      </c>
      <c r="BB91" s="929">
        <f t="shared" si="66"/>
        <v>0</v>
      </c>
      <c r="BC91" s="929">
        <f t="shared" si="66"/>
        <v>0</v>
      </c>
      <c r="BD91" s="929">
        <f t="shared" si="66"/>
        <v>0</v>
      </c>
      <c r="BE91" s="929">
        <f t="shared" si="66"/>
        <v>0</v>
      </c>
      <c r="BF91" s="929">
        <f t="shared" si="66"/>
        <v>0</v>
      </c>
      <c r="BG91" s="929">
        <f t="shared" si="66"/>
        <v>0</v>
      </c>
      <c r="BH91" s="929">
        <f t="shared" si="66"/>
        <v>0</v>
      </c>
      <c r="BI91" s="929">
        <f t="shared" si="66"/>
        <v>0</v>
      </c>
      <c r="BJ91" s="929">
        <f t="shared" si="66"/>
        <v>0</v>
      </c>
      <c r="BK91" s="929">
        <f t="shared" si="67"/>
        <v>0</v>
      </c>
      <c r="BL91" s="929">
        <f t="shared" si="67"/>
        <v>0</v>
      </c>
      <c r="BM91" s="929">
        <f t="shared" si="67"/>
        <v>0</v>
      </c>
      <c r="BN91" s="929">
        <f t="shared" si="67"/>
        <v>0</v>
      </c>
      <c r="BO91" s="929">
        <f t="shared" si="67"/>
        <v>0</v>
      </c>
      <c r="BP91" s="929">
        <f t="shared" si="67"/>
        <v>0</v>
      </c>
      <c r="BQ91" s="929">
        <f t="shared" si="67"/>
        <v>0</v>
      </c>
      <c r="BR91" s="929">
        <f t="shared" si="67"/>
        <v>0</v>
      </c>
      <c r="BS91" s="929">
        <f t="shared" si="67"/>
        <v>0</v>
      </c>
      <c r="BT91" s="929">
        <f t="shared" si="67"/>
        <v>0</v>
      </c>
    </row>
    <row r="92" spans="1:84">
      <c r="B92" s="320">
        <f t="shared" si="60"/>
        <v>11</v>
      </c>
      <c r="C92" s="797" t="str">
        <f t="shared" si="60"/>
        <v>Loan Source Name</v>
      </c>
      <c r="D92" s="321">
        <f t="shared" si="60"/>
        <v>0</v>
      </c>
      <c r="G92" s="103" t="str">
        <f t="shared" si="61"/>
        <v>Jan</v>
      </c>
      <c r="H92" s="66">
        <f t="shared" si="61"/>
        <v>2013</v>
      </c>
      <c r="I92" s="66">
        <f t="shared" si="61"/>
        <v>1</v>
      </c>
      <c r="J92" s="621"/>
      <c r="M92" s="929">
        <f t="shared" ref="M92:V101" si="68">IF(M$81=$I92,$D92,0)</f>
        <v>0</v>
      </c>
      <c r="N92" s="929">
        <f t="shared" si="68"/>
        <v>0</v>
      </c>
      <c r="O92" s="929">
        <f t="shared" si="68"/>
        <v>0</v>
      </c>
      <c r="P92" s="929">
        <f t="shared" si="68"/>
        <v>0</v>
      </c>
      <c r="Q92" s="929">
        <f t="shared" si="68"/>
        <v>0</v>
      </c>
      <c r="R92" s="929">
        <f t="shared" si="68"/>
        <v>0</v>
      </c>
      <c r="S92" s="929">
        <f t="shared" si="68"/>
        <v>0</v>
      </c>
      <c r="T92" s="929">
        <f t="shared" si="68"/>
        <v>0</v>
      </c>
      <c r="U92" s="929">
        <f t="shared" si="68"/>
        <v>0</v>
      </c>
      <c r="V92" s="929">
        <f t="shared" si="68"/>
        <v>0</v>
      </c>
      <c r="W92" s="929">
        <f t="shared" ref="W92:AF101" si="69">IF(W$81=$I92,$D92,0)</f>
        <v>0</v>
      </c>
      <c r="X92" s="929">
        <f t="shared" si="69"/>
        <v>0</v>
      </c>
      <c r="Y92" s="929">
        <f t="shared" si="69"/>
        <v>0</v>
      </c>
      <c r="Z92" s="929">
        <f t="shared" si="69"/>
        <v>0</v>
      </c>
      <c r="AA92" s="929">
        <f t="shared" si="69"/>
        <v>0</v>
      </c>
      <c r="AB92" s="929">
        <f t="shared" si="69"/>
        <v>0</v>
      </c>
      <c r="AC92" s="929">
        <f t="shared" si="69"/>
        <v>0</v>
      </c>
      <c r="AD92" s="929">
        <f t="shared" si="69"/>
        <v>0</v>
      </c>
      <c r="AE92" s="929">
        <f t="shared" si="69"/>
        <v>0</v>
      </c>
      <c r="AF92" s="929">
        <f t="shared" si="69"/>
        <v>0</v>
      </c>
      <c r="AG92" s="929">
        <f t="shared" ref="AG92:AP101" si="70">IF(AG$81=$I92,$D92,0)</f>
        <v>0</v>
      </c>
      <c r="AH92" s="929">
        <f t="shared" si="70"/>
        <v>0</v>
      </c>
      <c r="AI92" s="929">
        <f t="shared" si="70"/>
        <v>0</v>
      </c>
      <c r="AJ92" s="929">
        <f t="shared" si="70"/>
        <v>0</v>
      </c>
      <c r="AK92" s="929">
        <f t="shared" si="70"/>
        <v>0</v>
      </c>
      <c r="AL92" s="929">
        <f t="shared" si="70"/>
        <v>0</v>
      </c>
      <c r="AM92" s="929">
        <f t="shared" si="70"/>
        <v>0</v>
      </c>
      <c r="AN92" s="929">
        <f t="shared" si="70"/>
        <v>0</v>
      </c>
      <c r="AO92" s="929">
        <f t="shared" si="70"/>
        <v>0</v>
      </c>
      <c r="AP92" s="929">
        <f t="shared" si="70"/>
        <v>0</v>
      </c>
      <c r="AQ92" s="929">
        <f t="shared" ref="AQ92:AZ101" si="71">IF(AQ$81=$I92,$D92,0)</f>
        <v>0</v>
      </c>
      <c r="AR92" s="929">
        <f t="shared" si="71"/>
        <v>0</v>
      </c>
      <c r="AS92" s="929">
        <f t="shared" si="71"/>
        <v>0</v>
      </c>
      <c r="AT92" s="929">
        <f t="shared" si="71"/>
        <v>0</v>
      </c>
      <c r="AU92" s="929">
        <f t="shared" si="71"/>
        <v>0</v>
      </c>
      <c r="AV92" s="929">
        <f t="shared" si="71"/>
        <v>0</v>
      </c>
      <c r="AW92" s="929">
        <f t="shared" si="71"/>
        <v>0</v>
      </c>
      <c r="AX92" s="929">
        <f t="shared" si="71"/>
        <v>0</v>
      </c>
      <c r="AY92" s="929">
        <f t="shared" si="71"/>
        <v>0</v>
      </c>
      <c r="AZ92" s="929">
        <f t="shared" si="71"/>
        <v>0</v>
      </c>
      <c r="BA92" s="929">
        <f t="shared" ref="BA92:BJ101" si="72">IF(BA$81=$I92,$D92,0)</f>
        <v>0</v>
      </c>
      <c r="BB92" s="929">
        <f t="shared" si="72"/>
        <v>0</v>
      </c>
      <c r="BC92" s="929">
        <f t="shared" si="72"/>
        <v>0</v>
      </c>
      <c r="BD92" s="929">
        <f t="shared" si="72"/>
        <v>0</v>
      </c>
      <c r="BE92" s="929">
        <f t="shared" si="72"/>
        <v>0</v>
      </c>
      <c r="BF92" s="929">
        <f t="shared" si="72"/>
        <v>0</v>
      </c>
      <c r="BG92" s="929">
        <f t="shared" si="72"/>
        <v>0</v>
      </c>
      <c r="BH92" s="929">
        <f t="shared" si="72"/>
        <v>0</v>
      </c>
      <c r="BI92" s="929">
        <f t="shared" si="72"/>
        <v>0</v>
      </c>
      <c r="BJ92" s="929">
        <f t="shared" si="72"/>
        <v>0</v>
      </c>
      <c r="BK92" s="929">
        <f t="shared" ref="BK92:BT101" si="73">IF(BK$81=$I92,$D92,0)</f>
        <v>0</v>
      </c>
      <c r="BL92" s="929">
        <f t="shared" si="73"/>
        <v>0</v>
      </c>
      <c r="BM92" s="929">
        <f t="shared" si="73"/>
        <v>0</v>
      </c>
      <c r="BN92" s="929">
        <f t="shared" si="73"/>
        <v>0</v>
      </c>
      <c r="BO92" s="929">
        <f t="shared" si="73"/>
        <v>0</v>
      </c>
      <c r="BP92" s="929">
        <f t="shared" si="73"/>
        <v>0</v>
      </c>
      <c r="BQ92" s="929">
        <f t="shared" si="73"/>
        <v>0</v>
      </c>
      <c r="BR92" s="929">
        <f t="shared" si="73"/>
        <v>0</v>
      </c>
      <c r="BS92" s="929">
        <f t="shared" si="73"/>
        <v>0</v>
      </c>
      <c r="BT92" s="929">
        <f t="shared" si="73"/>
        <v>0</v>
      </c>
    </row>
    <row r="93" spans="1:84">
      <c r="B93" s="320">
        <f t="shared" si="60"/>
        <v>12</v>
      </c>
      <c r="C93" s="797" t="str">
        <f t="shared" si="60"/>
        <v>Loan Source Name</v>
      </c>
      <c r="D93" s="321">
        <f t="shared" si="60"/>
        <v>0</v>
      </c>
      <c r="G93" s="103" t="str">
        <f t="shared" si="61"/>
        <v>Jan</v>
      </c>
      <c r="H93" s="66">
        <f t="shared" si="61"/>
        <v>2013</v>
      </c>
      <c r="I93" s="66">
        <f t="shared" si="61"/>
        <v>1</v>
      </c>
      <c r="J93" s="621"/>
      <c r="M93" s="929">
        <f t="shared" si="68"/>
        <v>0</v>
      </c>
      <c r="N93" s="929">
        <f t="shared" si="68"/>
        <v>0</v>
      </c>
      <c r="O93" s="929">
        <f t="shared" si="68"/>
        <v>0</v>
      </c>
      <c r="P93" s="929">
        <f t="shared" si="68"/>
        <v>0</v>
      </c>
      <c r="Q93" s="929">
        <f t="shared" si="68"/>
        <v>0</v>
      </c>
      <c r="R93" s="929">
        <f t="shared" si="68"/>
        <v>0</v>
      </c>
      <c r="S93" s="929">
        <f t="shared" si="68"/>
        <v>0</v>
      </c>
      <c r="T93" s="929">
        <f t="shared" si="68"/>
        <v>0</v>
      </c>
      <c r="U93" s="929">
        <f t="shared" si="68"/>
        <v>0</v>
      </c>
      <c r="V93" s="929">
        <f t="shared" si="68"/>
        <v>0</v>
      </c>
      <c r="W93" s="929">
        <f t="shared" si="69"/>
        <v>0</v>
      </c>
      <c r="X93" s="929">
        <f t="shared" si="69"/>
        <v>0</v>
      </c>
      <c r="Y93" s="929">
        <f t="shared" si="69"/>
        <v>0</v>
      </c>
      <c r="Z93" s="929">
        <f t="shared" si="69"/>
        <v>0</v>
      </c>
      <c r="AA93" s="929">
        <f t="shared" si="69"/>
        <v>0</v>
      </c>
      <c r="AB93" s="929">
        <f t="shared" si="69"/>
        <v>0</v>
      </c>
      <c r="AC93" s="929">
        <f t="shared" si="69"/>
        <v>0</v>
      </c>
      <c r="AD93" s="929">
        <f t="shared" si="69"/>
        <v>0</v>
      </c>
      <c r="AE93" s="929">
        <f t="shared" si="69"/>
        <v>0</v>
      </c>
      <c r="AF93" s="929">
        <f t="shared" si="69"/>
        <v>0</v>
      </c>
      <c r="AG93" s="929">
        <f t="shared" si="70"/>
        <v>0</v>
      </c>
      <c r="AH93" s="929">
        <f t="shared" si="70"/>
        <v>0</v>
      </c>
      <c r="AI93" s="929">
        <f t="shared" si="70"/>
        <v>0</v>
      </c>
      <c r="AJ93" s="929">
        <f t="shared" si="70"/>
        <v>0</v>
      </c>
      <c r="AK93" s="929">
        <f t="shared" si="70"/>
        <v>0</v>
      </c>
      <c r="AL93" s="929">
        <f t="shared" si="70"/>
        <v>0</v>
      </c>
      <c r="AM93" s="929">
        <f t="shared" si="70"/>
        <v>0</v>
      </c>
      <c r="AN93" s="929">
        <f t="shared" si="70"/>
        <v>0</v>
      </c>
      <c r="AO93" s="929">
        <f t="shared" si="70"/>
        <v>0</v>
      </c>
      <c r="AP93" s="929">
        <f t="shared" si="70"/>
        <v>0</v>
      </c>
      <c r="AQ93" s="929">
        <f t="shared" si="71"/>
        <v>0</v>
      </c>
      <c r="AR93" s="929">
        <f t="shared" si="71"/>
        <v>0</v>
      </c>
      <c r="AS93" s="929">
        <f t="shared" si="71"/>
        <v>0</v>
      </c>
      <c r="AT93" s="929">
        <f t="shared" si="71"/>
        <v>0</v>
      </c>
      <c r="AU93" s="929">
        <f t="shared" si="71"/>
        <v>0</v>
      </c>
      <c r="AV93" s="929">
        <f t="shared" si="71"/>
        <v>0</v>
      </c>
      <c r="AW93" s="929">
        <f t="shared" si="71"/>
        <v>0</v>
      </c>
      <c r="AX93" s="929">
        <f t="shared" si="71"/>
        <v>0</v>
      </c>
      <c r="AY93" s="929">
        <f t="shared" si="71"/>
        <v>0</v>
      </c>
      <c r="AZ93" s="929">
        <f t="shared" si="71"/>
        <v>0</v>
      </c>
      <c r="BA93" s="929">
        <f t="shared" si="72"/>
        <v>0</v>
      </c>
      <c r="BB93" s="929">
        <f t="shared" si="72"/>
        <v>0</v>
      </c>
      <c r="BC93" s="929">
        <f t="shared" si="72"/>
        <v>0</v>
      </c>
      <c r="BD93" s="929">
        <f t="shared" si="72"/>
        <v>0</v>
      </c>
      <c r="BE93" s="929">
        <f t="shared" si="72"/>
        <v>0</v>
      </c>
      <c r="BF93" s="929">
        <f t="shared" si="72"/>
        <v>0</v>
      </c>
      <c r="BG93" s="929">
        <f t="shared" si="72"/>
        <v>0</v>
      </c>
      <c r="BH93" s="929">
        <f t="shared" si="72"/>
        <v>0</v>
      </c>
      <c r="BI93" s="929">
        <f t="shared" si="72"/>
        <v>0</v>
      </c>
      <c r="BJ93" s="929">
        <f t="shared" si="72"/>
        <v>0</v>
      </c>
      <c r="BK93" s="929">
        <f t="shared" si="73"/>
        <v>0</v>
      </c>
      <c r="BL93" s="929">
        <f t="shared" si="73"/>
        <v>0</v>
      </c>
      <c r="BM93" s="929">
        <f t="shared" si="73"/>
        <v>0</v>
      </c>
      <c r="BN93" s="929">
        <f t="shared" si="73"/>
        <v>0</v>
      </c>
      <c r="BO93" s="929">
        <f t="shared" si="73"/>
        <v>0</v>
      </c>
      <c r="BP93" s="929">
        <f t="shared" si="73"/>
        <v>0</v>
      </c>
      <c r="BQ93" s="929">
        <f t="shared" si="73"/>
        <v>0</v>
      </c>
      <c r="BR93" s="929">
        <f t="shared" si="73"/>
        <v>0</v>
      </c>
      <c r="BS93" s="929">
        <f t="shared" si="73"/>
        <v>0</v>
      </c>
      <c r="BT93" s="929">
        <f t="shared" si="73"/>
        <v>0</v>
      </c>
    </row>
    <row r="94" spans="1:84">
      <c r="B94" s="320">
        <f t="shared" si="60"/>
        <v>13</v>
      </c>
      <c r="C94" s="797" t="str">
        <f t="shared" si="60"/>
        <v>Loan Source Name</v>
      </c>
      <c r="D94" s="321">
        <f t="shared" si="60"/>
        <v>0</v>
      </c>
      <c r="G94" s="103" t="str">
        <f t="shared" si="61"/>
        <v>Jan</v>
      </c>
      <c r="H94" s="66">
        <f t="shared" si="61"/>
        <v>2013</v>
      </c>
      <c r="I94" s="66">
        <f t="shared" si="61"/>
        <v>1</v>
      </c>
      <c r="J94" s="621"/>
      <c r="M94" s="929">
        <f t="shared" si="68"/>
        <v>0</v>
      </c>
      <c r="N94" s="929">
        <f t="shared" si="68"/>
        <v>0</v>
      </c>
      <c r="O94" s="929">
        <f t="shared" si="68"/>
        <v>0</v>
      </c>
      <c r="P94" s="929">
        <f t="shared" si="68"/>
        <v>0</v>
      </c>
      <c r="Q94" s="929">
        <f t="shared" si="68"/>
        <v>0</v>
      </c>
      <c r="R94" s="929">
        <f t="shared" si="68"/>
        <v>0</v>
      </c>
      <c r="S94" s="929">
        <f t="shared" si="68"/>
        <v>0</v>
      </c>
      <c r="T94" s="929">
        <f t="shared" si="68"/>
        <v>0</v>
      </c>
      <c r="U94" s="929">
        <f t="shared" si="68"/>
        <v>0</v>
      </c>
      <c r="V94" s="929">
        <f t="shared" si="68"/>
        <v>0</v>
      </c>
      <c r="W94" s="929">
        <f t="shared" si="69"/>
        <v>0</v>
      </c>
      <c r="X94" s="929">
        <f t="shared" si="69"/>
        <v>0</v>
      </c>
      <c r="Y94" s="929">
        <f t="shared" si="69"/>
        <v>0</v>
      </c>
      <c r="Z94" s="929">
        <f t="shared" si="69"/>
        <v>0</v>
      </c>
      <c r="AA94" s="929">
        <f t="shared" si="69"/>
        <v>0</v>
      </c>
      <c r="AB94" s="929">
        <f t="shared" si="69"/>
        <v>0</v>
      </c>
      <c r="AC94" s="929">
        <f t="shared" si="69"/>
        <v>0</v>
      </c>
      <c r="AD94" s="929">
        <f t="shared" si="69"/>
        <v>0</v>
      </c>
      <c r="AE94" s="929">
        <f t="shared" si="69"/>
        <v>0</v>
      </c>
      <c r="AF94" s="929">
        <f t="shared" si="69"/>
        <v>0</v>
      </c>
      <c r="AG94" s="929">
        <f t="shared" si="70"/>
        <v>0</v>
      </c>
      <c r="AH94" s="929">
        <f t="shared" si="70"/>
        <v>0</v>
      </c>
      <c r="AI94" s="929">
        <f t="shared" si="70"/>
        <v>0</v>
      </c>
      <c r="AJ94" s="929">
        <f t="shared" si="70"/>
        <v>0</v>
      </c>
      <c r="AK94" s="929">
        <f t="shared" si="70"/>
        <v>0</v>
      </c>
      <c r="AL94" s="929">
        <f t="shared" si="70"/>
        <v>0</v>
      </c>
      <c r="AM94" s="929">
        <f t="shared" si="70"/>
        <v>0</v>
      </c>
      <c r="AN94" s="929">
        <f t="shared" si="70"/>
        <v>0</v>
      </c>
      <c r="AO94" s="929">
        <f t="shared" si="70"/>
        <v>0</v>
      </c>
      <c r="AP94" s="929">
        <f t="shared" si="70"/>
        <v>0</v>
      </c>
      <c r="AQ94" s="929">
        <f t="shared" si="71"/>
        <v>0</v>
      </c>
      <c r="AR94" s="929">
        <f t="shared" si="71"/>
        <v>0</v>
      </c>
      <c r="AS94" s="929">
        <f t="shared" si="71"/>
        <v>0</v>
      </c>
      <c r="AT94" s="929">
        <f t="shared" si="71"/>
        <v>0</v>
      </c>
      <c r="AU94" s="929">
        <f t="shared" si="71"/>
        <v>0</v>
      </c>
      <c r="AV94" s="929">
        <f t="shared" si="71"/>
        <v>0</v>
      </c>
      <c r="AW94" s="929">
        <f t="shared" si="71"/>
        <v>0</v>
      </c>
      <c r="AX94" s="929">
        <f t="shared" si="71"/>
        <v>0</v>
      </c>
      <c r="AY94" s="929">
        <f t="shared" si="71"/>
        <v>0</v>
      </c>
      <c r="AZ94" s="929">
        <f t="shared" si="71"/>
        <v>0</v>
      </c>
      <c r="BA94" s="929">
        <f t="shared" si="72"/>
        <v>0</v>
      </c>
      <c r="BB94" s="929">
        <f t="shared" si="72"/>
        <v>0</v>
      </c>
      <c r="BC94" s="929">
        <f t="shared" si="72"/>
        <v>0</v>
      </c>
      <c r="BD94" s="929">
        <f t="shared" si="72"/>
        <v>0</v>
      </c>
      <c r="BE94" s="929">
        <f t="shared" si="72"/>
        <v>0</v>
      </c>
      <c r="BF94" s="929">
        <f t="shared" si="72"/>
        <v>0</v>
      </c>
      <c r="BG94" s="929">
        <f t="shared" si="72"/>
        <v>0</v>
      </c>
      <c r="BH94" s="929">
        <f t="shared" si="72"/>
        <v>0</v>
      </c>
      <c r="BI94" s="929">
        <f t="shared" si="72"/>
        <v>0</v>
      </c>
      <c r="BJ94" s="929">
        <f t="shared" si="72"/>
        <v>0</v>
      </c>
      <c r="BK94" s="929">
        <f t="shared" si="73"/>
        <v>0</v>
      </c>
      <c r="BL94" s="929">
        <f t="shared" si="73"/>
        <v>0</v>
      </c>
      <c r="BM94" s="929">
        <f t="shared" si="73"/>
        <v>0</v>
      </c>
      <c r="BN94" s="929">
        <f t="shared" si="73"/>
        <v>0</v>
      </c>
      <c r="BO94" s="929">
        <f t="shared" si="73"/>
        <v>0</v>
      </c>
      <c r="BP94" s="929">
        <f t="shared" si="73"/>
        <v>0</v>
      </c>
      <c r="BQ94" s="929">
        <f t="shared" si="73"/>
        <v>0</v>
      </c>
      <c r="BR94" s="929">
        <f t="shared" si="73"/>
        <v>0</v>
      </c>
      <c r="BS94" s="929">
        <f t="shared" si="73"/>
        <v>0</v>
      </c>
      <c r="BT94" s="929">
        <f t="shared" si="73"/>
        <v>0</v>
      </c>
    </row>
    <row r="95" spans="1:84">
      <c r="B95" s="320">
        <f t="shared" si="60"/>
        <v>14</v>
      </c>
      <c r="C95" s="797" t="str">
        <f t="shared" si="60"/>
        <v>Loan Source Name</v>
      </c>
      <c r="D95" s="321">
        <f t="shared" si="60"/>
        <v>0</v>
      </c>
      <c r="G95" s="103" t="str">
        <f t="shared" si="61"/>
        <v>Jan</v>
      </c>
      <c r="H95" s="66">
        <f t="shared" si="61"/>
        <v>2013</v>
      </c>
      <c r="I95" s="66">
        <f t="shared" si="61"/>
        <v>1</v>
      </c>
      <c r="J95" s="621"/>
      <c r="M95" s="929">
        <f t="shared" si="68"/>
        <v>0</v>
      </c>
      <c r="N95" s="929">
        <f t="shared" si="68"/>
        <v>0</v>
      </c>
      <c r="O95" s="929">
        <f t="shared" si="68"/>
        <v>0</v>
      </c>
      <c r="P95" s="929">
        <f t="shared" si="68"/>
        <v>0</v>
      </c>
      <c r="Q95" s="929">
        <f t="shared" si="68"/>
        <v>0</v>
      </c>
      <c r="R95" s="929">
        <f t="shared" si="68"/>
        <v>0</v>
      </c>
      <c r="S95" s="929">
        <f t="shared" si="68"/>
        <v>0</v>
      </c>
      <c r="T95" s="929">
        <f t="shared" si="68"/>
        <v>0</v>
      </c>
      <c r="U95" s="929">
        <f t="shared" si="68"/>
        <v>0</v>
      </c>
      <c r="V95" s="929">
        <f t="shared" si="68"/>
        <v>0</v>
      </c>
      <c r="W95" s="929">
        <f t="shared" si="69"/>
        <v>0</v>
      </c>
      <c r="X95" s="929">
        <f t="shared" si="69"/>
        <v>0</v>
      </c>
      <c r="Y95" s="929">
        <f t="shared" si="69"/>
        <v>0</v>
      </c>
      <c r="Z95" s="929">
        <f t="shared" si="69"/>
        <v>0</v>
      </c>
      <c r="AA95" s="929">
        <f t="shared" si="69"/>
        <v>0</v>
      </c>
      <c r="AB95" s="929">
        <f t="shared" si="69"/>
        <v>0</v>
      </c>
      <c r="AC95" s="929">
        <f t="shared" si="69"/>
        <v>0</v>
      </c>
      <c r="AD95" s="929">
        <f t="shared" si="69"/>
        <v>0</v>
      </c>
      <c r="AE95" s="929">
        <f t="shared" si="69"/>
        <v>0</v>
      </c>
      <c r="AF95" s="929">
        <f t="shared" si="69"/>
        <v>0</v>
      </c>
      <c r="AG95" s="929">
        <f t="shared" si="70"/>
        <v>0</v>
      </c>
      <c r="AH95" s="929">
        <f t="shared" si="70"/>
        <v>0</v>
      </c>
      <c r="AI95" s="929">
        <f t="shared" si="70"/>
        <v>0</v>
      </c>
      <c r="AJ95" s="929">
        <f t="shared" si="70"/>
        <v>0</v>
      </c>
      <c r="AK95" s="929">
        <f t="shared" si="70"/>
        <v>0</v>
      </c>
      <c r="AL95" s="929">
        <f t="shared" si="70"/>
        <v>0</v>
      </c>
      <c r="AM95" s="929">
        <f t="shared" si="70"/>
        <v>0</v>
      </c>
      <c r="AN95" s="929">
        <f t="shared" si="70"/>
        <v>0</v>
      </c>
      <c r="AO95" s="929">
        <f t="shared" si="70"/>
        <v>0</v>
      </c>
      <c r="AP95" s="929">
        <f t="shared" si="70"/>
        <v>0</v>
      </c>
      <c r="AQ95" s="929">
        <f t="shared" si="71"/>
        <v>0</v>
      </c>
      <c r="AR95" s="929">
        <f t="shared" si="71"/>
        <v>0</v>
      </c>
      <c r="AS95" s="929">
        <f t="shared" si="71"/>
        <v>0</v>
      </c>
      <c r="AT95" s="929">
        <f t="shared" si="71"/>
        <v>0</v>
      </c>
      <c r="AU95" s="929">
        <f t="shared" si="71"/>
        <v>0</v>
      </c>
      <c r="AV95" s="929">
        <f t="shared" si="71"/>
        <v>0</v>
      </c>
      <c r="AW95" s="929">
        <f t="shared" si="71"/>
        <v>0</v>
      </c>
      <c r="AX95" s="929">
        <f t="shared" si="71"/>
        <v>0</v>
      </c>
      <c r="AY95" s="929">
        <f t="shared" si="71"/>
        <v>0</v>
      </c>
      <c r="AZ95" s="929">
        <f t="shared" si="71"/>
        <v>0</v>
      </c>
      <c r="BA95" s="929">
        <f t="shared" si="72"/>
        <v>0</v>
      </c>
      <c r="BB95" s="929">
        <f t="shared" si="72"/>
        <v>0</v>
      </c>
      <c r="BC95" s="929">
        <f t="shared" si="72"/>
        <v>0</v>
      </c>
      <c r="BD95" s="929">
        <f t="shared" si="72"/>
        <v>0</v>
      </c>
      <c r="BE95" s="929">
        <f t="shared" si="72"/>
        <v>0</v>
      </c>
      <c r="BF95" s="929">
        <f t="shared" si="72"/>
        <v>0</v>
      </c>
      <c r="BG95" s="929">
        <f t="shared" si="72"/>
        <v>0</v>
      </c>
      <c r="BH95" s="929">
        <f t="shared" si="72"/>
        <v>0</v>
      </c>
      <c r="BI95" s="929">
        <f t="shared" si="72"/>
        <v>0</v>
      </c>
      <c r="BJ95" s="929">
        <f t="shared" si="72"/>
        <v>0</v>
      </c>
      <c r="BK95" s="929">
        <f t="shared" si="73"/>
        <v>0</v>
      </c>
      <c r="BL95" s="929">
        <f t="shared" si="73"/>
        <v>0</v>
      </c>
      <c r="BM95" s="929">
        <f t="shared" si="73"/>
        <v>0</v>
      </c>
      <c r="BN95" s="929">
        <f t="shared" si="73"/>
        <v>0</v>
      </c>
      <c r="BO95" s="929">
        <f t="shared" si="73"/>
        <v>0</v>
      </c>
      <c r="BP95" s="929">
        <f t="shared" si="73"/>
        <v>0</v>
      </c>
      <c r="BQ95" s="929">
        <f t="shared" si="73"/>
        <v>0</v>
      </c>
      <c r="BR95" s="929">
        <f t="shared" si="73"/>
        <v>0</v>
      </c>
      <c r="BS95" s="929">
        <f t="shared" si="73"/>
        <v>0</v>
      </c>
      <c r="BT95" s="929">
        <f t="shared" si="73"/>
        <v>0</v>
      </c>
    </row>
    <row r="96" spans="1:84">
      <c r="B96" s="320">
        <f t="shared" si="60"/>
        <v>15</v>
      </c>
      <c r="C96" s="797" t="str">
        <f t="shared" si="60"/>
        <v>Loan Source Name</v>
      </c>
      <c r="D96" s="321">
        <f t="shared" si="60"/>
        <v>0</v>
      </c>
      <c r="G96" s="103" t="str">
        <f t="shared" si="61"/>
        <v>Jan</v>
      </c>
      <c r="H96" s="66">
        <f t="shared" si="61"/>
        <v>2013</v>
      </c>
      <c r="I96" s="66">
        <f t="shared" si="61"/>
        <v>1</v>
      </c>
      <c r="J96" s="621"/>
      <c r="M96" s="929">
        <f t="shared" si="68"/>
        <v>0</v>
      </c>
      <c r="N96" s="929">
        <f t="shared" si="68"/>
        <v>0</v>
      </c>
      <c r="O96" s="929">
        <f t="shared" si="68"/>
        <v>0</v>
      </c>
      <c r="P96" s="929">
        <f t="shared" si="68"/>
        <v>0</v>
      </c>
      <c r="Q96" s="929">
        <f t="shared" si="68"/>
        <v>0</v>
      </c>
      <c r="R96" s="929">
        <f t="shared" si="68"/>
        <v>0</v>
      </c>
      <c r="S96" s="929">
        <f t="shared" si="68"/>
        <v>0</v>
      </c>
      <c r="T96" s="929">
        <f t="shared" si="68"/>
        <v>0</v>
      </c>
      <c r="U96" s="929">
        <f t="shared" si="68"/>
        <v>0</v>
      </c>
      <c r="V96" s="929">
        <f t="shared" si="68"/>
        <v>0</v>
      </c>
      <c r="W96" s="929">
        <f t="shared" si="69"/>
        <v>0</v>
      </c>
      <c r="X96" s="929">
        <f t="shared" si="69"/>
        <v>0</v>
      </c>
      <c r="Y96" s="929">
        <f t="shared" si="69"/>
        <v>0</v>
      </c>
      <c r="Z96" s="929">
        <f t="shared" si="69"/>
        <v>0</v>
      </c>
      <c r="AA96" s="929">
        <f t="shared" si="69"/>
        <v>0</v>
      </c>
      <c r="AB96" s="929">
        <f t="shared" si="69"/>
        <v>0</v>
      </c>
      <c r="AC96" s="929">
        <f t="shared" si="69"/>
        <v>0</v>
      </c>
      <c r="AD96" s="929">
        <f t="shared" si="69"/>
        <v>0</v>
      </c>
      <c r="AE96" s="929">
        <f t="shared" si="69"/>
        <v>0</v>
      </c>
      <c r="AF96" s="929">
        <f t="shared" si="69"/>
        <v>0</v>
      </c>
      <c r="AG96" s="929">
        <f t="shared" si="70"/>
        <v>0</v>
      </c>
      <c r="AH96" s="929">
        <f t="shared" si="70"/>
        <v>0</v>
      </c>
      <c r="AI96" s="929">
        <f t="shared" si="70"/>
        <v>0</v>
      </c>
      <c r="AJ96" s="929">
        <f t="shared" si="70"/>
        <v>0</v>
      </c>
      <c r="AK96" s="929">
        <f t="shared" si="70"/>
        <v>0</v>
      </c>
      <c r="AL96" s="929">
        <f t="shared" si="70"/>
        <v>0</v>
      </c>
      <c r="AM96" s="929">
        <f t="shared" si="70"/>
        <v>0</v>
      </c>
      <c r="AN96" s="929">
        <f t="shared" si="70"/>
        <v>0</v>
      </c>
      <c r="AO96" s="929">
        <f t="shared" si="70"/>
        <v>0</v>
      </c>
      <c r="AP96" s="929">
        <f t="shared" si="70"/>
        <v>0</v>
      </c>
      <c r="AQ96" s="929">
        <f t="shared" si="71"/>
        <v>0</v>
      </c>
      <c r="AR96" s="929">
        <f t="shared" si="71"/>
        <v>0</v>
      </c>
      <c r="AS96" s="929">
        <f t="shared" si="71"/>
        <v>0</v>
      </c>
      <c r="AT96" s="929">
        <f t="shared" si="71"/>
        <v>0</v>
      </c>
      <c r="AU96" s="929">
        <f t="shared" si="71"/>
        <v>0</v>
      </c>
      <c r="AV96" s="929">
        <f t="shared" si="71"/>
        <v>0</v>
      </c>
      <c r="AW96" s="929">
        <f t="shared" si="71"/>
        <v>0</v>
      </c>
      <c r="AX96" s="929">
        <f t="shared" si="71"/>
        <v>0</v>
      </c>
      <c r="AY96" s="929">
        <f t="shared" si="71"/>
        <v>0</v>
      </c>
      <c r="AZ96" s="929">
        <f t="shared" si="71"/>
        <v>0</v>
      </c>
      <c r="BA96" s="929">
        <f t="shared" si="72"/>
        <v>0</v>
      </c>
      <c r="BB96" s="929">
        <f t="shared" si="72"/>
        <v>0</v>
      </c>
      <c r="BC96" s="929">
        <f t="shared" si="72"/>
        <v>0</v>
      </c>
      <c r="BD96" s="929">
        <f t="shared" si="72"/>
        <v>0</v>
      </c>
      <c r="BE96" s="929">
        <f t="shared" si="72"/>
        <v>0</v>
      </c>
      <c r="BF96" s="929">
        <f t="shared" si="72"/>
        <v>0</v>
      </c>
      <c r="BG96" s="929">
        <f t="shared" si="72"/>
        <v>0</v>
      </c>
      <c r="BH96" s="929">
        <f t="shared" si="72"/>
        <v>0</v>
      </c>
      <c r="BI96" s="929">
        <f t="shared" si="72"/>
        <v>0</v>
      </c>
      <c r="BJ96" s="929">
        <f t="shared" si="72"/>
        <v>0</v>
      </c>
      <c r="BK96" s="929">
        <f t="shared" si="73"/>
        <v>0</v>
      </c>
      <c r="BL96" s="929">
        <f t="shared" si="73"/>
        <v>0</v>
      </c>
      <c r="BM96" s="929">
        <f t="shared" si="73"/>
        <v>0</v>
      </c>
      <c r="BN96" s="929">
        <f t="shared" si="73"/>
        <v>0</v>
      </c>
      <c r="BO96" s="929">
        <f t="shared" si="73"/>
        <v>0</v>
      </c>
      <c r="BP96" s="929">
        <f t="shared" si="73"/>
        <v>0</v>
      </c>
      <c r="BQ96" s="929">
        <f t="shared" si="73"/>
        <v>0</v>
      </c>
      <c r="BR96" s="929">
        <f t="shared" si="73"/>
        <v>0</v>
      </c>
      <c r="BS96" s="929">
        <f t="shared" si="73"/>
        <v>0</v>
      </c>
      <c r="BT96" s="929">
        <f t="shared" si="73"/>
        <v>0</v>
      </c>
    </row>
    <row r="97" spans="2:86">
      <c r="B97" s="320">
        <f t="shared" si="60"/>
        <v>16</v>
      </c>
      <c r="C97" s="797" t="str">
        <f t="shared" si="60"/>
        <v>Loan Source Name</v>
      </c>
      <c r="D97" s="321">
        <f t="shared" si="60"/>
        <v>0</v>
      </c>
      <c r="G97" s="103" t="str">
        <f t="shared" si="61"/>
        <v>Jan</v>
      </c>
      <c r="H97" s="66">
        <f t="shared" si="61"/>
        <v>2013</v>
      </c>
      <c r="I97" s="66">
        <f t="shared" si="61"/>
        <v>1</v>
      </c>
      <c r="J97" s="621"/>
      <c r="M97" s="929">
        <f t="shared" si="68"/>
        <v>0</v>
      </c>
      <c r="N97" s="929">
        <f t="shared" si="68"/>
        <v>0</v>
      </c>
      <c r="O97" s="929">
        <f t="shared" si="68"/>
        <v>0</v>
      </c>
      <c r="P97" s="929">
        <f t="shared" si="68"/>
        <v>0</v>
      </c>
      <c r="Q97" s="929">
        <f t="shared" si="68"/>
        <v>0</v>
      </c>
      <c r="R97" s="929">
        <f t="shared" si="68"/>
        <v>0</v>
      </c>
      <c r="S97" s="929">
        <f t="shared" si="68"/>
        <v>0</v>
      </c>
      <c r="T97" s="929">
        <f t="shared" si="68"/>
        <v>0</v>
      </c>
      <c r="U97" s="929">
        <f t="shared" si="68"/>
        <v>0</v>
      </c>
      <c r="V97" s="929">
        <f t="shared" si="68"/>
        <v>0</v>
      </c>
      <c r="W97" s="929">
        <f t="shared" si="69"/>
        <v>0</v>
      </c>
      <c r="X97" s="929">
        <f t="shared" si="69"/>
        <v>0</v>
      </c>
      <c r="Y97" s="929">
        <f t="shared" si="69"/>
        <v>0</v>
      </c>
      <c r="Z97" s="929">
        <f t="shared" si="69"/>
        <v>0</v>
      </c>
      <c r="AA97" s="929">
        <f t="shared" si="69"/>
        <v>0</v>
      </c>
      <c r="AB97" s="929">
        <f t="shared" si="69"/>
        <v>0</v>
      </c>
      <c r="AC97" s="929">
        <f t="shared" si="69"/>
        <v>0</v>
      </c>
      <c r="AD97" s="929">
        <f t="shared" si="69"/>
        <v>0</v>
      </c>
      <c r="AE97" s="929">
        <f t="shared" si="69"/>
        <v>0</v>
      </c>
      <c r="AF97" s="929">
        <f t="shared" si="69"/>
        <v>0</v>
      </c>
      <c r="AG97" s="929">
        <f t="shared" si="70"/>
        <v>0</v>
      </c>
      <c r="AH97" s="929">
        <f t="shared" si="70"/>
        <v>0</v>
      </c>
      <c r="AI97" s="929">
        <f t="shared" si="70"/>
        <v>0</v>
      </c>
      <c r="AJ97" s="929">
        <f t="shared" si="70"/>
        <v>0</v>
      </c>
      <c r="AK97" s="929">
        <f t="shared" si="70"/>
        <v>0</v>
      </c>
      <c r="AL97" s="929">
        <f t="shared" si="70"/>
        <v>0</v>
      </c>
      <c r="AM97" s="929">
        <f t="shared" si="70"/>
        <v>0</v>
      </c>
      <c r="AN97" s="929">
        <f t="shared" si="70"/>
        <v>0</v>
      </c>
      <c r="AO97" s="929">
        <f t="shared" si="70"/>
        <v>0</v>
      </c>
      <c r="AP97" s="929">
        <f t="shared" si="70"/>
        <v>0</v>
      </c>
      <c r="AQ97" s="929">
        <f t="shared" si="71"/>
        <v>0</v>
      </c>
      <c r="AR97" s="929">
        <f t="shared" si="71"/>
        <v>0</v>
      </c>
      <c r="AS97" s="929">
        <f t="shared" si="71"/>
        <v>0</v>
      </c>
      <c r="AT97" s="929">
        <f t="shared" si="71"/>
        <v>0</v>
      </c>
      <c r="AU97" s="929">
        <f t="shared" si="71"/>
        <v>0</v>
      </c>
      <c r="AV97" s="929">
        <f t="shared" si="71"/>
        <v>0</v>
      </c>
      <c r="AW97" s="929">
        <f t="shared" si="71"/>
        <v>0</v>
      </c>
      <c r="AX97" s="929">
        <f t="shared" si="71"/>
        <v>0</v>
      </c>
      <c r="AY97" s="929">
        <f t="shared" si="71"/>
        <v>0</v>
      </c>
      <c r="AZ97" s="929">
        <f t="shared" si="71"/>
        <v>0</v>
      </c>
      <c r="BA97" s="929">
        <f t="shared" si="72"/>
        <v>0</v>
      </c>
      <c r="BB97" s="929">
        <f t="shared" si="72"/>
        <v>0</v>
      </c>
      <c r="BC97" s="929">
        <f t="shared" si="72"/>
        <v>0</v>
      </c>
      <c r="BD97" s="929">
        <f t="shared" si="72"/>
        <v>0</v>
      </c>
      <c r="BE97" s="929">
        <f t="shared" si="72"/>
        <v>0</v>
      </c>
      <c r="BF97" s="929">
        <f t="shared" si="72"/>
        <v>0</v>
      </c>
      <c r="BG97" s="929">
        <f t="shared" si="72"/>
        <v>0</v>
      </c>
      <c r="BH97" s="929">
        <f t="shared" si="72"/>
        <v>0</v>
      </c>
      <c r="BI97" s="929">
        <f t="shared" si="72"/>
        <v>0</v>
      </c>
      <c r="BJ97" s="929">
        <f t="shared" si="72"/>
        <v>0</v>
      </c>
      <c r="BK97" s="929">
        <f t="shared" si="73"/>
        <v>0</v>
      </c>
      <c r="BL97" s="929">
        <f t="shared" si="73"/>
        <v>0</v>
      </c>
      <c r="BM97" s="929">
        <f t="shared" si="73"/>
        <v>0</v>
      </c>
      <c r="BN97" s="929">
        <f t="shared" si="73"/>
        <v>0</v>
      </c>
      <c r="BO97" s="929">
        <f t="shared" si="73"/>
        <v>0</v>
      </c>
      <c r="BP97" s="929">
        <f t="shared" si="73"/>
        <v>0</v>
      </c>
      <c r="BQ97" s="929">
        <f t="shared" si="73"/>
        <v>0</v>
      </c>
      <c r="BR97" s="929">
        <f t="shared" si="73"/>
        <v>0</v>
      </c>
      <c r="BS97" s="929">
        <f t="shared" si="73"/>
        <v>0</v>
      </c>
      <c r="BT97" s="929">
        <f t="shared" si="73"/>
        <v>0</v>
      </c>
    </row>
    <row r="98" spans="2:86">
      <c r="B98" s="320">
        <f t="shared" si="60"/>
        <v>17</v>
      </c>
      <c r="C98" s="797" t="str">
        <f t="shared" si="60"/>
        <v>Loan Source Name</v>
      </c>
      <c r="D98" s="321">
        <f t="shared" si="60"/>
        <v>0</v>
      </c>
      <c r="G98" s="103" t="str">
        <f t="shared" si="61"/>
        <v>Jan</v>
      </c>
      <c r="H98" s="66">
        <f t="shared" si="61"/>
        <v>2013</v>
      </c>
      <c r="I98" s="66">
        <f t="shared" si="61"/>
        <v>1</v>
      </c>
      <c r="J98" s="621"/>
      <c r="M98" s="929">
        <f t="shared" si="68"/>
        <v>0</v>
      </c>
      <c r="N98" s="929">
        <f t="shared" si="68"/>
        <v>0</v>
      </c>
      <c r="O98" s="929">
        <f t="shared" si="68"/>
        <v>0</v>
      </c>
      <c r="P98" s="929">
        <f t="shared" si="68"/>
        <v>0</v>
      </c>
      <c r="Q98" s="929">
        <f t="shared" si="68"/>
        <v>0</v>
      </c>
      <c r="R98" s="929">
        <f t="shared" si="68"/>
        <v>0</v>
      </c>
      <c r="S98" s="929">
        <f t="shared" si="68"/>
        <v>0</v>
      </c>
      <c r="T98" s="929">
        <f t="shared" si="68"/>
        <v>0</v>
      </c>
      <c r="U98" s="929">
        <f t="shared" si="68"/>
        <v>0</v>
      </c>
      <c r="V98" s="929">
        <f t="shared" si="68"/>
        <v>0</v>
      </c>
      <c r="W98" s="929">
        <f t="shared" si="69"/>
        <v>0</v>
      </c>
      <c r="X98" s="929">
        <f t="shared" si="69"/>
        <v>0</v>
      </c>
      <c r="Y98" s="929">
        <f t="shared" si="69"/>
        <v>0</v>
      </c>
      <c r="Z98" s="929">
        <f t="shared" si="69"/>
        <v>0</v>
      </c>
      <c r="AA98" s="929">
        <f t="shared" si="69"/>
        <v>0</v>
      </c>
      <c r="AB98" s="929">
        <f t="shared" si="69"/>
        <v>0</v>
      </c>
      <c r="AC98" s="929">
        <f t="shared" si="69"/>
        <v>0</v>
      </c>
      <c r="AD98" s="929">
        <f t="shared" si="69"/>
        <v>0</v>
      </c>
      <c r="AE98" s="929">
        <f t="shared" si="69"/>
        <v>0</v>
      </c>
      <c r="AF98" s="929">
        <f t="shared" si="69"/>
        <v>0</v>
      </c>
      <c r="AG98" s="929">
        <f t="shared" si="70"/>
        <v>0</v>
      </c>
      <c r="AH98" s="929">
        <f t="shared" si="70"/>
        <v>0</v>
      </c>
      <c r="AI98" s="929">
        <f t="shared" si="70"/>
        <v>0</v>
      </c>
      <c r="AJ98" s="929">
        <f t="shared" si="70"/>
        <v>0</v>
      </c>
      <c r="AK98" s="929">
        <f t="shared" si="70"/>
        <v>0</v>
      </c>
      <c r="AL98" s="929">
        <f t="shared" si="70"/>
        <v>0</v>
      </c>
      <c r="AM98" s="929">
        <f t="shared" si="70"/>
        <v>0</v>
      </c>
      <c r="AN98" s="929">
        <f t="shared" si="70"/>
        <v>0</v>
      </c>
      <c r="AO98" s="929">
        <f t="shared" si="70"/>
        <v>0</v>
      </c>
      <c r="AP98" s="929">
        <f t="shared" si="70"/>
        <v>0</v>
      </c>
      <c r="AQ98" s="929">
        <f t="shared" si="71"/>
        <v>0</v>
      </c>
      <c r="AR98" s="929">
        <f t="shared" si="71"/>
        <v>0</v>
      </c>
      <c r="AS98" s="929">
        <f t="shared" si="71"/>
        <v>0</v>
      </c>
      <c r="AT98" s="929">
        <f t="shared" si="71"/>
        <v>0</v>
      </c>
      <c r="AU98" s="929">
        <f t="shared" si="71"/>
        <v>0</v>
      </c>
      <c r="AV98" s="929">
        <f t="shared" si="71"/>
        <v>0</v>
      </c>
      <c r="AW98" s="929">
        <f t="shared" si="71"/>
        <v>0</v>
      </c>
      <c r="AX98" s="929">
        <f t="shared" si="71"/>
        <v>0</v>
      </c>
      <c r="AY98" s="929">
        <f t="shared" si="71"/>
        <v>0</v>
      </c>
      <c r="AZ98" s="929">
        <f t="shared" si="71"/>
        <v>0</v>
      </c>
      <c r="BA98" s="929">
        <f t="shared" si="72"/>
        <v>0</v>
      </c>
      <c r="BB98" s="929">
        <f t="shared" si="72"/>
        <v>0</v>
      </c>
      <c r="BC98" s="929">
        <f t="shared" si="72"/>
        <v>0</v>
      </c>
      <c r="BD98" s="929">
        <f t="shared" si="72"/>
        <v>0</v>
      </c>
      <c r="BE98" s="929">
        <f t="shared" si="72"/>
        <v>0</v>
      </c>
      <c r="BF98" s="929">
        <f t="shared" si="72"/>
        <v>0</v>
      </c>
      <c r="BG98" s="929">
        <f t="shared" si="72"/>
        <v>0</v>
      </c>
      <c r="BH98" s="929">
        <f t="shared" si="72"/>
        <v>0</v>
      </c>
      <c r="BI98" s="929">
        <f t="shared" si="72"/>
        <v>0</v>
      </c>
      <c r="BJ98" s="929">
        <f t="shared" si="72"/>
        <v>0</v>
      </c>
      <c r="BK98" s="929">
        <f t="shared" si="73"/>
        <v>0</v>
      </c>
      <c r="BL98" s="929">
        <f t="shared" si="73"/>
        <v>0</v>
      </c>
      <c r="BM98" s="929">
        <f t="shared" si="73"/>
        <v>0</v>
      </c>
      <c r="BN98" s="929">
        <f t="shared" si="73"/>
        <v>0</v>
      </c>
      <c r="BO98" s="929">
        <f t="shared" si="73"/>
        <v>0</v>
      </c>
      <c r="BP98" s="929">
        <f t="shared" si="73"/>
        <v>0</v>
      </c>
      <c r="BQ98" s="929">
        <f t="shared" si="73"/>
        <v>0</v>
      </c>
      <c r="BR98" s="929">
        <f t="shared" si="73"/>
        <v>0</v>
      </c>
      <c r="BS98" s="929">
        <f t="shared" si="73"/>
        <v>0</v>
      </c>
      <c r="BT98" s="929">
        <f t="shared" si="73"/>
        <v>0</v>
      </c>
    </row>
    <row r="99" spans="2:86">
      <c r="B99" s="320">
        <f t="shared" si="60"/>
        <v>18</v>
      </c>
      <c r="C99" s="797" t="str">
        <f t="shared" si="60"/>
        <v>Loan Source Name</v>
      </c>
      <c r="D99" s="321">
        <f t="shared" si="60"/>
        <v>0</v>
      </c>
      <c r="G99" s="103" t="str">
        <f t="shared" si="61"/>
        <v>Jan</v>
      </c>
      <c r="H99" s="66">
        <f t="shared" si="61"/>
        <v>2013</v>
      </c>
      <c r="I99" s="66">
        <f t="shared" si="61"/>
        <v>1</v>
      </c>
      <c r="J99" s="621"/>
      <c r="M99" s="929">
        <f t="shared" si="68"/>
        <v>0</v>
      </c>
      <c r="N99" s="929">
        <f t="shared" si="68"/>
        <v>0</v>
      </c>
      <c r="O99" s="929">
        <f t="shared" si="68"/>
        <v>0</v>
      </c>
      <c r="P99" s="929">
        <f t="shared" si="68"/>
        <v>0</v>
      </c>
      <c r="Q99" s="929">
        <f t="shared" si="68"/>
        <v>0</v>
      </c>
      <c r="R99" s="929">
        <f t="shared" si="68"/>
        <v>0</v>
      </c>
      <c r="S99" s="929">
        <f t="shared" si="68"/>
        <v>0</v>
      </c>
      <c r="T99" s="929">
        <f t="shared" si="68"/>
        <v>0</v>
      </c>
      <c r="U99" s="929">
        <f t="shared" si="68"/>
        <v>0</v>
      </c>
      <c r="V99" s="929">
        <f t="shared" si="68"/>
        <v>0</v>
      </c>
      <c r="W99" s="929">
        <f t="shared" si="69"/>
        <v>0</v>
      </c>
      <c r="X99" s="929">
        <f t="shared" si="69"/>
        <v>0</v>
      </c>
      <c r="Y99" s="929">
        <f t="shared" si="69"/>
        <v>0</v>
      </c>
      <c r="Z99" s="929">
        <f t="shared" si="69"/>
        <v>0</v>
      </c>
      <c r="AA99" s="929">
        <f t="shared" si="69"/>
        <v>0</v>
      </c>
      <c r="AB99" s="929">
        <f t="shared" si="69"/>
        <v>0</v>
      </c>
      <c r="AC99" s="929">
        <f t="shared" si="69"/>
        <v>0</v>
      </c>
      <c r="AD99" s="929">
        <f t="shared" si="69"/>
        <v>0</v>
      </c>
      <c r="AE99" s="929">
        <f t="shared" si="69"/>
        <v>0</v>
      </c>
      <c r="AF99" s="929">
        <f t="shared" si="69"/>
        <v>0</v>
      </c>
      <c r="AG99" s="929">
        <f t="shared" si="70"/>
        <v>0</v>
      </c>
      <c r="AH99" s="929">
        <f t="shared" si="70"/>
        <v>0</v>
      </c>
      <c r="AI99" s="929">
        <f t="shared" si="70"/>
        <v>0</v>
      </c>
      <c r="AJ99" s="929">
        <f t="shared" si="70"/>
        <v>0</v>
      </c>
      <c r="AK99" s="929">
        <f t="shared" si="70"/>
        <v>0</v>
      </c>
      <c r="AL99" s="929">
        <f t="shared" si="70"/>
        <v>0</v>
      </c>
      <c r="AM99" s="929">
        <f t="shared" si="70"/>
        <v>0</v>
      </c>
      <c r="AN99" s="929">
        <f t="shared" si="70"/>
        <v>0</v>
      </c>
      <c r="AO99" s="929">
        <f t="shared" si="70"/>
        <v>0</v>
      </c>
      <c r="AP99" s="929">
        <f t="shared" si="70"/>
        <v>0</v>
      </c>
      <c r="AQ99" s="929">
        <f t="shared" si="71"/>
        <v>0</v>
      </c>
      <c r="AR99" s="929">
        <f t="shared" si="71"/>
        <v>0</v>
      </c>
      <c r="AS99" s="929">
        <f t="shared" si="71"/>
        <v>0</v>
      </c>
      <c r="AT99" s="929">
        <f t="shared" si="71"/>
        <v>0</v>
      </c>
      <c r="AU99" s="929">
        <f t="shared" si="71"/>
        <v>0</v>
      </c>
      <c r="AV99" s="929">
        <f t="shared" si="71"/>
        <v>0</v>
      </c>
      <c r="AW99" s="929">
        <f t="shared" si="71"/>
        <v>0</v>
      </c>
      <c r="AX99" s="929">
        <f t="shared" si="71"/>
        <v>0</v>
      </c>
      <c r="AY99" s="929">
        <f t="shared" si="71"/>
        <v>0</v>
      </c>
      <c r="AZ99" s="929">
        <f t="shared" si="71"/>
        <v>0</v>
      </c>
      <c r="BA99" s="929">
        <f t="shared" si="72"/>
        <v>0</v>
      </c>
      <c r="BB99" s="929">
        <f t="shared" si="72"/>
        <v>0</v>
      </c>
      <c r="BC99" s="929">
        <f t="shared" si="72"/>
        <v>0</v>
      </c>
      <c r="BD99" s="929">
        <f t="shared" si="72"/>
        <v>0</v>
      </c>
      <c r="BE99" s="929">
        <f t="shared" si="72"/>
        <v>0</v>
      </c>
      <c r="BF99" s="929">
        <f t="shared" si="72"/>
        <v>0</v>
      </c>
      <c r="BG99" s="929">
        <f t="shared" si="72"/>
        <v>0</v>
      </c>
      <c r="BH99" s="929">
        <f t="shared" si="72"/>
        <v>0</v>
      </c>
      <c r="BI99" s="929">
        <f t="shared" si="72"/>
        <v>0</v>
      </c>
      <c r="BJ99" s="929">
        <f t="shared" si="72"/>
        <v>0</v>
      </c>
      <c r="BK99" s="929">
        <f t="shared" si="73"/>
        <v>0</v>
      </c>
      <c r="BL99" s="929">
        <f t="shared" si="73"/>
        <v>0</v>
      </c>
      <c r="BM99" s="929">
        <f t="shared" si="73"/>
        <v>0</v>
      </c>
      <c r="BN99" s="929">
        <f t="shared" si="73"/>
        <v>0</v>
      </c>
      <c r="BO99" s="929">
        <f t="shared" si="73"/>
        <v>0</v>
      </c>
      <c r="BP99" s="929">
        <f t="shared" si="73"/>
        <v>0</v>
      </c>
      <c r="BQ99" s="929">
        <f t="shared" si="73"/>
        <v>0</v>
      </c>
      <c r="BR99" s="929">
        <f t="shared" si="73"/>
        <v>0</v>
      </c>
      <c r="BS99" s="929">
        <f t="shared" si="73"/>
        <v>0</v>
      </c>
      <c r="BT99" s="929">
        <f t="shared" si="73"/>
        <v>0</v>
      </c>
    </row>
    <row r="100" spans="2:86">
      <c r="B100" s="320">
        <f t="shared" si="60"/>
        <v>19</v>
      </c>
      <c r="C100" s="797" t="str">
        <f t="shared" si="60"/>
        <v>Loan Source Name</v>
      </c>
      <c r="D100" s="321">
        <f t="shared" si="60"/>
        <v>0</v>
      </c>
      <c r="G100" s="103" t="str">
        <f t="shared" si="61"/>
        <v>Jan</v>
      </c>
      <c r="H100" s="66">
        <f t="shared" si="61"/>
        <v>2013</v>
      </c>
      <c r="I100" s="66">
        <f t="shared" si="61"/>
        <v>1</v>
      </c>
      <c r="J100" s="621"/>
      <c r="M100" s="929">
        <f t="shared" si="68"/>
        <v>0</v>
      </c>
      <c r="N100" s="929">
        <f t="shared" si="68"/>
        <v>0</v>
      </c>
      <c r="O100" s="929">
        <f t="shared" si="68"/>
        <v>0</v>
      </c>
      <c r="P100" s="929">
        <f t="shared" si="68"/>
        <v>0</v>
      </c>
      <c r="Q100" s="929">
        <f t="shared" si="68"/>
        <v>0</v>
      </c>
      <c r="R100" s="929">
        <f t="shared" si="68"/>
        <v>0</v>
      </c>
      <c r="S100" s="929">
        <f t="shared" si="68"/>
        <v>0</v>
      </c>
      <c r="T100" s="929">
        <f t="shared" si="68"/>
        <v>0</v>
      </c>
      <c r="U100" s="929">
        <f t="shared" si="68"/>
        <v>0</v>
      </c>
      <c r="V100" s="929">
        <f t="shared" si="68"/>
        <v>0</v>
      </c>
      <c r="W100" s="929">
        <f t="shared" si="69"/>
        <v>0</v>
      </c>
      <c r="X100" s="929">
        <f t="shared" si="69"/>
        <v>0</v>
      </c>
      <c r="Y100" s="929">
        <f t="shared" si="69"/>
        <v>0</v>
      </c>
      <c r="Z100" s="929">
        <f t="shared" si="69"/>
        <v>0</v>
      </c>
      <c r="AA100" s="929">
        <f t="shared" si="69"/>
        <v>0</v>
      </c>
      <c r="AB100" s="929">
        <f t="shared" si="69"/>
        <v>0</v>
      </c>
      <c r="AC100" s="929">
        <f t="shared" si="69"/>
        <v>0</v>
      </c>
      <c r="AD100" s="929">
        <f t="shared" si="69"/>
        <v>0</v>
      </c>
      <c r="AE100" s="929">
        <f t="shared" si="69"/>
        <v>0</v>
      </c>
      <c r="AF100" s="929">
        <f t="shared" si="69"/>
        <v>0</v>
      </c>
      <c r="AG100" s="929">
        <f t="shared" si="70"/>
        <v>0</v>
      </c>
      <c r="AH100" s="929">
        <f t="shared" si="70"/>
        <v>0</v>
      </c>
      <c r="AI100" s="929">
        <f t="shared" si="70"/>
        <v>0</v>
      </c>
      <c r="AJ100" s="929">
        <f t="shared" si="70"/>
        <v>0</v>
      </c>
      <c r="AK100" s="929">
        <f t="shared" si="70"/>
        <v>0</v>
      </c>
      <c r="AL100" s="929">
        <f t="shared" si="70"/>
        <v>0</v>
      </c>
      <c r="AM100" s="929">
        <f t="shared" si="70"/>
        <v>0</v>
      </c>
      <c r="AN100" s="929">
        <f t="shared" si="70"/>
        <v>0</v>
      </c>
      <c r="AO100" s="929">
        <f t="shared" si="70"/>
        <v>0</v>
      </c>
      <c r="AP100" s="929">
        <f t="shared" si="70"/>
        <v>0</v>
      </c>
      <c r="AQ100" s="929">
        <f t="shared" si="71"/>
        <v>0</v>
      </c>
      <c r="AR100" s="929">
        <f t="shared" si="71"/>
        <v>0</v>
      </c>
      <c r="AS100" s="929">
        <f t="shared" si="71"/>
        <v>0</v>
      </c>
      <c r="AT100" s="929">
        <f t="shared" si="71"/>
        <v>0</v>
      </c>
      <c r="AU100" s="929">
        <f t="shared" si="71"/>
        <v>0</v>
      </c>
      <c r="AV100" s="929">
        <f t="shared" si="71"/>
        <v>0</v>
      </c>
      <c r="AW100" s="929">
        <f t="shared" si="71"/>
        <v>0</v>
      </c>
      <c r="AX100" s="929">
        <f t="shared" si="71"/>
        <v>0</v>
      </c>
      <c r="AY100" s="929">
        <f t="shared" si="71"/>
        <v>0</v>
      </c>
      <c r="AZ100" s="929">
        <f t="shared" si="71"/>
        <v>0</v>
      </c>
      <c r="BA100" s="929">
        <f t="shared" si="72"/>
        <v>0</v>
      </c>
      <c r="BB100" s="929">
        <f t="shared" si="72"/>
        <v>0</v>
      </c>
      <c r="BC100" s="929">
        <f t="shared" si="72"/>
        <v>0</v>
      </c>
      <c r="BD100" s="929">
        <f t="shared" si="72"/>
        <v>0</v>
      </c>
      <c r="BE100" s="929">
        <f t="shared" si="72"/>
        <v>0</v>
      </c>
      <c r="BF100" s="929">
        <f t="shared" si="72"/>
        <v>0</v>
      </c>
      <c r="BG100" s="929">
        <f t="shared" si="72"/>
        <v>0</v>
      </c>
      <c r="BH100" s="929">
        <f t="shared" si="72"/>
        <v>0</v>
      </c>
      <c r="BI100" s="929">
        <f t="shared" si="72"/>
        <v>0</v>
      </c>
      <c r="BJ100" s="929">
        <f t="shared" si="72"/>
        <v>0</v>
      </c>
      <c r="BK100" s="929">
        <f t="shared" si="73"/>
        <v>0</v>
      </c>
      <c r="BL100" s="929">
        <f t="shared" si="73"/>
        <v>0</v>
      </c>
      <c r="BM100" s="929">
        <f t="shared" si="73"/>
        <v>0</v>
      </c>
      <c r="BN100" s="929">
        <f t="shared" si="73"/>
        <v>0</v>
      </c>
      <c r="BO100" s="929">
        <f t="shared" si="73"/>
        <v>0</v>
      </c>
      <c r="BP100" s="929">
        <f t="shared" si="73"/>
        <v>0</v>
      </c>
      <c r="BQ100" s="929">
        <f t="shared" si="73"/>
        <v>0</v>
      </c>
      <c r="BR100" s="929">
        <f t="shared" si="73"/>
        <v>0</v>
      </c>
      <c r="BS100" s="929">
        <f t="shared" si="73"/>
        <v>0</v>
      </c>
      <c r="BT100" s="929">
        <f t="shared" si="73"/>
        <v>0</v>
      </c>
    </row>
    <row r="101" spans="2:86">
      <c r="B101" s="320">
        <f t="shared" si="60"/>
        <v>20</v>
      </c>
      <c r="C101" s="797" t="str">
        <f t="shared" si="60"/>
        <v>Loan Source Name</v>
      </c>
      <c r="D101" s="321">
        <f t="shared" si="60"/>
        <v>0</v>
      </c>
      <c r="G101" s="103" t="str">
        <f t="shared" si="61"/>
        <v>Jan</v>
      </c>
      <c r="H101" s="66">
        <f t="shared" si="61"/>
        <v>2013</v>
      </c>
      <c r="I101" s="66">
        <f t="shared" si="61"/>
        <v>1</v>
      </c>
      <c r="J101" s="621"/>
      <c r="M101" s="929">
        <f t="shared" si="68"/>
        <v>0</v>
      </c>
      <c r="N101" s="929">
        <f t="shared" si="68"/>
        <v>0</v>
      </c>
      <c r="O101" s="929">
        <f t="shared" si="68"/>
        <v>0</v>
      </c>
      <c r="P101" s="929">
        <f t="shared" si="68"/>
        <v>0</v>
      </c>
      <c r="Q101" s="929">
        <f t="shared" si="68"/>
        <v>0</v>
      </c>
      <c r="R101" s="929">
        <f t="shared" si="68"/>
        <v>0</v>
      </c>
      <c r="S101" s="929">
        <f t="shared" si="68"/>
        <v>0</v>
      </c>
      <c r="T101" s="929">
        <f t="shared" si="68"/>
        <v>0</v>
      </c>
      <c r="U101" s="929">
        <f t="shared" si="68"/>
        <v>0</v>
      </c>
      <c r="V101" s="929">
        <f t="shared" si="68"/>
        <v>0</v>
      </c>
      <c r="W101" s="929">
        <f t="shared" si="69"/>
        <v>0</v>
      </c>
      <c r="X101" s="929">
        <f t="shared" si="69"/>
        <v>0</v>
      </c>
      <c r="Y101" s="929">
        <f t="shared" si="69"/>
        <v>0</v>
      </c>
      <c r="Z101" s="929">
        <f t="shared" si="69"/>
        <v>0</v>
      </c>
      <c r="AA101" s="929">
        <f t="shared" si="69"/>
        <v>0</v>
      </c>
      <c r="AB101" s="929">
        <f t="shared" si="69"/>
        <v>0</v>
      </c>
      <c r="AC101" s="929">
        <f t="shared" si="69"/>
        <v>0</v>
      </c>
      <c r="AD101" s="929">
        <f t="shared" si="69"/>
        <v>0</v>
      </c>
      <c r="AE101" s="929">
        <f t="shared" si="69"/>
        <v>0</v>
      </c>
      <c r="AF101" s="929">
        <f t="shared" si="69"/>
        <v>0</v>
      </c>
      <c r="AG101" s="929">
        <f t="shared" si="70"/>
        <v>0</v>
      </c>
      <c r="AH101" s="929">
        <f t="shared" si="70"/>
        <v>0</v>
      </c>
      <c r="AI101" s="929">
        <f t="shared" si="70"/>
        <v>0</v>
      </c>
      <c r="AJ101" s="929">
        <f t="shared" si="70"/>
        <v>0</v>
      </c>
      <c r="AK101" s="929">
        <f t="shared" si="70"/>
        <v>0</v>
      </c>
      <c r="AL101" s="929">
        <f t="shared" si="70"/>
        <v>0</v>
      </c>
      <c r="AM101" s="929">
        <f t="shared" si="70"/>
        <v>0</v>
      </c>
      <c r="AN101" s="929">
        <f t="shared" si="70"/>
        <v>0</v>
      </c>
      <c r="AO101" s="929">
        <f t="shared" si="70"/>
        <v>0</v>
      </c>
      <c r="AP101" s="929">
        <f t="shared" si="70"/>
        <v>0</v>
      </c>
      <c r="AQ101" s="929">
        <f t="shared" si="71"/>
        <v>0</v>
      </c>
      <c r="AR101" s="929">
        <f t="shared" si="71"/>
        <v>0</v>
      </c>
      <c r="AS101" s="929">
        <f t="shared" si="71"/>
        <v>0</v>
      </c>
      <c r="AT101" s="929">
        <f t="shared" si="71"/>
        <v>0</v>
      </c>
      <c r="AU101" s="929">
        <f t="shared" si="71"/>
        <v>0</v>
      </c>
      <c r="AV101" s="929">
        <f t="shared" si="71"/>
        <v>0</v>
      </c>
      <c r="AW101" s="929">
        <f t="shared" si="71"/>
        <v>0</v>
      </c>
      <c r="AX101" s="929">
        <f t="shared" si="71"/>
        <v>0</v>
      </c>
      <c r="AY101" s="929">
        <f t="shared" si="71"/>
        <v>0</v>
      </c>
      <c r="AZ101" s="929">
        <f t="shared" si="71"/>
        <v>0</v>
      </c>
      <c r="BA101" s="929">
        <f t="shared" si="72"/>
        <v>0</v>
      </c>
      <c r="BB101" s="929">
        <f t="shared" si="72"/>
        <v>0</v>
      </c>
      <c r="BC101" s="929">
        <f t="shared" si="72"/>
        <v>0</v>
      </c>
      <c r="BD101" s="929">
        <f t="shared" si="72"/>
        <v>0</v>
      </c>
      <c r="BE101" s="929">
        <f t="shared" si="72"/>
        <v>0</v>
      </c>
      <c r="BF101" s="929">
        <f t="shared" si="72"/>
        <v>0</v>
      </c>
      <c r="BG101" s="929">
        <f t="shared" si="72"/>
        <v>0</v>
      </c>
      <c r="BH101" s="929">
        <f t="shared" si="72"/>
        <v>0</v>
      </c>
      <c r="BI101" s="929">
        <f t="shared" si="72"/>
        <v>0</v>
      </c>
      <c r="BJ101" s="929">
        <f t="shared" si="72"/>
        <v>0</v>
      </c>
      <c r="BK101" s="929">
        <f t="shared" si="73"/>
        <v>0</v>
      </c>
      <c r="BL101" s="929">
        <f t="shared" si="73"/>
        <v>0</v>
      </c>
      <c r="BM101" s="929">
        <f t="shared" si="73"/>
        <v>0</v>
      </c>
      <c r="BN101" s="929">
        <f t="shared" si="73"/>
        <v>0</v>
      </c>
      <c r="BO101" s="929">
        <f t="shared" si="73"/>
        <v>0</v>
      </c>
      <c r="BP101" s="929">
        <f t="shared" si="73"/>
        <v>0</v>
      </c>
      <c r="BQ101" s="929">
        <f t="shared" si="73"/>
        <v>0</v>
      </c>
      <c r="BR101" s="929">
        <f t="shared" si="73"/>
        <v>0</v>
      </c>
      <c r="BS101" s="929">
        <f t="shared" si="73"/>
        <v>0</v>
      </c>
      <c r="BT101" s="929">
        <f t="shared" si="73"/>
        <v>0</v>
      </c>
    </row>
    <row r="102" spans="2:86">
      <c r="C102" s="797"/>
      <c r="K102" s="230" t="s">
        <v>243</v>
      </c>
      <c r="L102" s="230"/>
      <c r="M102" s="323">
        <f t="shared" ref="M102:AR102" si="74">SUM(M82:M101)</f>
        <v>0</v>
      </c>
      <c r="N102" s="323">
        <f t="shared" si="74"/>
        <v>0</v>
      </c>
      <c r="O102" s="323">
        <f t="shared" si="74"/>
        <v>0</v>
      </c>
      <c r="P102" s="323">
        <f t="shared" si="74"/>
        <v>0</v>
      </c>
      <c r="Q102" s="323">
        <f t="shared" si="74"/>
        <v>0</v>
      </c>
      <c r="R102" s="323">
        <f t="shared" si="74"/>
        <v>0</v>
      </c>
      <c r="S102" s="323">
        <f t="shared" si="74"/>
        <v>0</v>
      </c>
      <c r="T102" s="323">
        <f t="shared" si="74"/>
        <v>0</v>
      </c>
      <c r="U102" s="323">
        <f t="shared" si="74"/>
        <v>0</v>
      </c>
      <c r="V102" s="323">
        <f t="shared" si="74"/>
        <v>0</v>
      </c>
      <c r="W102" s="323">
        <f t="shared" si="74"/>
        <v>0</v>
      </c>
      <c r="X102" s="323">
        <f t="shared" si="74"/>
        <v>0</v>
      </c>
      <c r="Y102" s="323">
        <f t="shared" si="74"/>
        <v>0</v>
      </c>
      <c r="Z102" s="323">
        <f t="shared" si="74"/>
        <v>0</v>
      </c>
      <c r="AA102" s="323">
        <f t="shared" si="74"/>
        <v>0</v>
      </c>
      <c r="AB102" s="323">
        <f t="shared" si="74"/>
        <v>0</v>
      </c>
      <c r="AC102" s="323">
        <f t="shared" si="74"/>
        <v>0</v>
      </c>
      <c r="AD102" s="323">
        <f t="shared" si="74"/>
        <v>0</v>
      </c>
      <c r="AE102" s="323">
        <f t="shared" si="74"/>
        <v>0</v>
      </c>
      <c r="AF102" s="323">
        <f t="shared" si="74"/>
        <v>0</v>
      </c>
      <c r="AG102" s="323">
        <f t="shared" si="74"/>
        <v>0</v>
      </c>
      <c r="AH102" s="323">
        <f t="shared" si="74"/>
        <v>0</v>
      </c>
      <c r="AI102" s="323">
        <f t="shared" si="74"/>
        <v>0</v>
      </c>
      <c r="AJ102" s="323">
        <f t="shared" si="74"/>
        <v>0</v>
      </c>
      <c r="AK102" s="323">
        <f t="shared" si="74"/>
        <v>0</v>
      </c>
      <c r="AL102" s="323">
        <f t="shared" si="74"/>
        <v>0</v>
      </c>
      <c r="AM102" s="323">
        <f t="shared" si="74"/>
        <v>0</v>
      </c>
      <c r="AN102" s="323">
        <f t="shared" si="74"/>
        <v>0</v>
      </c>
      <c r="AO102" s="323">
        <f t="shared" si="74"/>
        <v>0</v>
      </c>
      <c r="AP102" s="323">
        <f t="shared" si="74"/>
        <v>0</v>
      </c>
      <c r="AQ102" s="323">
        <f t="shared" si="74"/>
        <v>0</v>
      </c>
      <c r="AR102" s="323">
        <f t="shared" si="74"/>
        <v>0</v>
      </c>
      <c r="AS102" s="323">
        <f t="shared" ref="AS102:BT102" si="75">SUM(AS82:AS101)</f>
        <v>0</v>
      </c>
      <c r="AT102" s="323">
        <f t="shared" si="75"/>
        <v>0</v>
      </c>
      <c r="AU102" s="323">
        <f t="shared" si="75"/>
        <v>0</v>
      </c>
      <c r="AV102" s="323">
        <f t="shared" si="75"/>
        <v>0</v>
      </c>
      <c r="AW102" s="323">
        <f t="shared" si="75"/>
        <v>0</v>
      </c>
      <c r="AX102" s="323">
        <f t="shared" si="75"/>
        <v>0</v>
      </c>
      <c r="AY102" s="323">
        <f t="shared" si="75"/>
        <v>0</v>
      </c>
      <c r="AZ102" s="323">
        <f t="shared" si="75"/>
        <v>0</v>
      </c>
      <c r="BA102" s="323">
        <f t="shared" si="75"/>
        <v>0</v>
      </c>
      <c r="BB102" s="323">
        <f t="shared" si="75"/>
        <v>0</v>
      </c>
      <c r="BC102" s="323">
        <f t="shared" si="75"/>
        <v>0</v>
      </c>
      <c r="BD102" s="323">
        <f t="shared" si="75"/>
        <v>0</v>
      </c>
      <c r="BE102" s="323">
        <f t="shared" si="75"/>
        <v>0</v>
      </c>
      <c r="BF102" s="323">
        <f t="shared" si="75"/>
        <v>0</v>
      </c>
      <c r="BG102" s="323">
        <f t="shared" si="75"/>
        <v>0</v>
      </c>
      <c r="BH102" s="323">
        <f t="shared" si="75"/>
        <v>0</v>
      </c>
      <c r="BI102" s="323">
        <f t="shared" si="75"/>
        <v>0</v>
      </c>
      <c r="BJ102" s="323">
        <f t="shared" si="75"/>
        <v>0</v>
      </c>
      <c r="BK102" s="323">
        <f t="shared" si="75"/>
        <v>0</v>
      </c>
      <c r="BL102" s="323">
        <f t="shared" si="75"/>
        <v>0</v>
      </c>
      <c r="BM102" s="323">
        <f t="shared" si="75"/>
        <v>0</v>
      </c>
      <c r="BN102" s="323">
        <f t="shared" si="75"/>
        <v>0</v>
      </c>
      <c r="BO102" s="323">
        <f t="shared" si="75"/>
        <v>0</v>
      </c>
      <c r="BP102" s="323">
        <f t="shared" si="75"/>
        <v>0</v>
      </c>
      <c r="BQ102" s="323">
        <f t="shared" si="75"/>
        <v>0</v>
      </c>
      <c r="BR102" s="323">
        <f t="shared" si="75"/>
        <v>0</v>
      </c>
      <c r="BS102" s="323">
        <f t="shared" si="75"/>
        <v>0</v>
      </c>
      <c r="BT102" s="323">
        <f t="shared" si="75"/>
        <v>0</v>
      </c>
    </row>
    <row r="103" spans="2:86">
      <c r="C103" s="797"/>
    </row>
    <row r="104" spans="2:86">
      <c r="C104" s="797"/>
    </row>
    <row r="105" spans="2:86">
      <c r="C105" s="797"/>
    </row>
    <row r="107" spans="2:86" ht="15.75">
      <c r="B107" s="1029"/>
      <c r="C107" s="1029" t="s">
        <v>245</v>
      </c>
      <c r="D107" s="1029"/>
      <c r="E107" s="1029"/>
      <c r="F107" s="1029"/>
      <c r="G107" s="1029"/>
      <c r="H107" s="1029"/>
      <c r="I107" s="1029"/>
      <c r="J107" s="1029"/>
      <c r="K107" s="1029"/>
      <c r="L107" s="1029"/>
      <c r="M107" s="1029" t="s">
        <v>245</v>
      </c>
      <c r="N107" s="1029"/>
      <c r="O107" s="1029"/>
      <c r="P107" s="1029"/>
      <c r="Q107" s="1029"/>
      <c r="R107" s="1029"/>
      <c r="S107" s="1029"/>
      <c r="T107" s="1029"/>
      <c r="U107" s="1029"/>
      <c r="V107" s="1029"/>
      <c r="W107" s="1029"/>
      <c r="X107" s="1029"/>
      <c r="Y107" s="1029" t="s">
        <v>245</v>
      </c>
      <c r="Z107" s="1029"/>
      <c r="AA107" s="1029"/>
      <c r="AB107" s="1029"/>
      <c r="AC107" s="1029"/>
      <c r="AD107" s="1029"/>
      <c r="AE107" s="788"/>
      <c r="AF107" s="922"/>
      <c r="AG107" s="921"/>
      <c r="AH107" s="921"/>
      <c r="AI107" s="921"/>
      <c r="AJ107" s="788"/>
    </row>
    <row r="108" spans="2:86" ht="26.25" thickBot="1">
      <c r="B108" s="790"/>
      <c r="C108" s="790"/>
      <c r="D108" s="790"/>
      <c r="E108" s="790"/>
      <c r="F108" s="790"/>
      <c r="G108" s="790"/>
      <c r="H108" s="790"/>
      <c r="I108" s="790"/>
      <c r="J108" s="790"/>
      <c r="K108" s="790"/>
      <c r="L108" s="790"/>
      <c r="M108" s="805" t="s">
        <v>162</v>
      </c>
      <c r="N108" s="806"/>
      <c r="O108" s="804"/>
      <c r="P108" s="805" t="s">
        <v>163</v>
      </c>
      <c r="Q108" s="806"/>
      <c r="R108" s="804"/>
      <c r="S108" s="805" t="s">
        <v>164</v>
      </c>
      <c r="T108" s="806"/>
      <c r="U108" s="804"/>
      <c r="V108" s="805" t="s">
        <v>165</v>
      </c>
      <c r="W108" s="806"/>
      <c r="X108" s="804"/>
      <c r="Y108" s="805" t="s">
        <v>53</v>
      </c>
      <c r="Z108" s="806"/>
      <c r="AA108" s="804"/>
      <c r="AB108" s="805" t="s">
        <v>54</v>
      </c>
      <c r="AC108" s="806"/>
      <c r="AD108" s="804"/>
      <c r="AE108" s="805" t="s">
        <v>55</v>
      </c>
      <c r="AF108" s="806"/>
      <c r="AG108" s="804"/>
      <c r="AH108" s="805" t="s">
        <v>173</v>
      </c>
      <c r="AI108" s="806"/>
      <c r="AJ108" s="804"/>
    </row>
    <row r="109" spans="2:86" s="624" customFormat="1" ht="39" thickBot="1">
      <c r="B109" s="790" t="str">
        <f>B81</f>
        <v>Loan #</v>
      </c>
      <c r="C109" s="790" t="str">
        <f t="shared" ref="C109:I109" si="76">C81</f>
        <v>Name of Loan Source</v>
      </c>
      <c r="D109" s="790" t="str">
        <f t="shared" si="76"/>
        <v>Amount</v>
      </c>
      <c r="E109" s="790" t="str">
        <f t="shared" ref="E109:F129" si="77">E28</f>
        <v>Rate</v>
      </c>
      <c r="F109" s="790" t="str">
        <f t="shared" si="77"/>
        <v>Periods</v>
      </c>
      <c r="G109" s="790" t="str">
        <f t="shared" si="76"/>
        <v>Start Month</v>
      </c>
      <c r="H109" s="790" t="str">
        <f t="shared" si="76"/>
        <v>Start Year</v>
      </c>
      <c r="I109" s="790" t="str">
        <f t="shared" si="76"/>
        <v>Begin Pay Month</v>
      </c>
      <c r="J109" s="790" t="s">
        <v>232</v>
      </c>
      <c r="K109" s="790"/>
      <c r="L109" s="790"/>
      <c r="M109" s="790" t="s">
        <v>345</v>
      </c>
      <c r="N109" s="790" t="s">
        <v>247</v>
      </c>
      <c r="O109" s="790" t="s">
        <v>248</v>
      </c>
      <c r="P109" s="790" t="s">
        <v>246</v>
      </c>
      <c r="Q109" s="790" t="s">
        <v>247</v>
      </c>
      <c r="R109" s="790" t="s">
        <v>248</v>
      </c>
      <c r="S109" s="790" t="s">
        <v>246</v>
      </c>
      <c r="T109" s="790" t="s">
        <v>247</v>
      </c>
      <c r="U109" s="790" t="s">
        <v>248</v>
      </c>
      <c r="V109" s="790" t="s">
        <v>246</v>
      </c>
      <c r="W109" s="790" t="s">
        <v>247</v>
      </c>
      <c r="X109" s="790" t="s">
        <v>248</v>
      </c>
      <c r="Y109" s="790" t="s">
        <v>246</v>
      </c>
      <c r="Z109" s="790" t="s">
        <v>247</v>
      </c>
      <c r="AA109" s="790" t="s">
        <v>248</v>
      </c>
      <c r="AB109" s="790" t="s">
        <v>246</v>
      </c>
      <c r="AC109" s="790" t="s">
        <v>247</v>
      </c>
      <c r="AD109" s="790" t="s">
        <v>248</v>
      </c>
      <c r="AE109" s="790" t="s">
        <v>246</v>
      </c>
      <c r="AF109" s="790" t="s">
        <v>247</v>
      </c>
      <c r="AG109" s="790" t="s">
        <v>248</v>
      </c>
      <c r="AH109" s="790" t="s">
        <v>246</v>
      </c>
      <c r="AI109" s="790" t="s">
        <v>247</v>
      </c>
      <c r="AJ109" s="790" t="s">
        <v>248</v>
      </c>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row>
    <row r="110" spans="2:86">
      <c r="B110" s="320">
        <v>1</v>
      </c>
      <c r="C110" t="str">
        <f>$C29</f>
        <v>Loan Source Name</v>
      </c>
      <c r="D110">
        <f t="shared" ref="D110:I110" si="78">D82</f>
        <v>0</v>
      </c>
      <c r="E110" s="803">
        <f t="shared" si="77"/>
        <v>0</v>
      </c>
      <c r="F110" s="802">
        <f t="shared" si="77"/>
        <v>12</v>
      </c>
      <c r="G110" t="str">
        <f t="shared" si="78"/>
        <v>Jan</v>
      </c>
      <c r="H110" s="800">
        <f t="shared" si="78"/>
        <v>2013</v>
      </c>
      <c r="I110" s="621">
        <f t="shared" si="78"/>
        <v>1</v>
      </c>
      <c r="J110" s="321">
        <f t="shared" ref="J110:J129" si="79">D29</f>
        <v>0</v>
      </c>
      <c r="K110" s="325"/>
      <c r="L110" s="798"/>
      <c r="M110" s="321">
        <f t="shared" ref="M110:M129" si="80">SUM($M29:$O29)-SUM($M55:$O55)</f>
        <v>0</v>
      </c>
      <c r="N110" s="321">
        <f t="shared" ref="N110:N129" si="81">IF(I29&lt;=3,SUM(P29:AA29)-SUM(P55:AA55),0)</f>
        <v>0</v>
      </c>
      <c r="O110" s="324">
        <f t="shared" ref="O110:O129" si="82">IF(I29&lt;=3,J110-N110-M110,0)</f>
        <v>0</v>
      </c>
      <c r="P110" s="321">
        <f t="shared" ref="P110:P129" si="83">SUM(P29:R29)-SUM(P55:R55)+M110</f>
        <v>0</v>
      </c>
      <c r="Q110" s="321">
        <f t="shared" ref="Q110:Q129" si="84">IF(I29&lt;=6,SUM(S29:AD29)-SUM(S55:AD55),0)</f>
        <v>0</v>
      </c>
      <c r="R110" s="324">
        <f t="shared" ref="R110:R129" si="85">IF(I29&lt;=6,J110-Q110-P110,0)</f>
        <v>0</v>
      </c>
      <c r="S110" s="321">
        <f t="shared" ref="S110:S129" si="86">SUM(S29:U29)-SUM(S55:U55)+P110</f>
        <v>0</v>
      </c>
      <c r="T110" s="321">
        <f t="shared" ref="T110:T129" si="87">IF(I29&lt;=9,SUM(V29:AG29)-SUM(V55:AG55),0)</f>
        <v>0</v>
      </c>
      <c r="U110" s="324">
        <f t="shared" ref="U110:U129" si="88">IF(I29&lt;=9,J110-T110-S110,0)</f>
        <v>0</v>
      </c>
      <c r="V110" s="321">
        <f t="shared" ref="V110:V129" si="89">SUM(V29:X29)-SUM(V55:X55)+S110</f>
        <v>0</v>
      </c>
      <c r="W110" s="321">
        <f t="shared" ref="W110:W129" si="90">IF(I29&lt;=12,SUM(Y29:AJ29)-SUM(Y55:AJ55),0)</f>
        <v>0</v>
      </c>
      <c r="X110" s="324">
        <f t="shared" ref="X110:X129" si="91">IF(I29&lt;=12,J110-W110-V110,0)</f>
        <v>0</v>
      </c>
      <c r="Y110" s="321">
        <f t="shared" ref="Y110:Y129" si="92">SUM(Y29:AJ29)-SUM(Y55:AJ55)+V110</f>
        <v>0</v>
      </c>
      <c r="Z110" s="321">
        <f t="shared" ref="Z110:Z129" si="93">IF(I29&lt;=24,SUM(AK29:AV29)-SUM(AK55:AV55),0)</f>
        <v>0</v>
      </c>
      <c r="AA110" s="324">
        <f t="shared" ref="AA110:AA129" si="94">IF(I29&lt;=24,J110-Z110-Y110,0)</f>
        <v>0</v>
      </c>
      <c r="AB110" s="321">
        <f t="shared" ref="AB110:AB129" si="95">SUM(AK29:AV29)-SUM(AK55:AV55)+Y110</f>
        <v>0</v>
      </c>
      <c r="AC110" s="321">
        <f t="shared" ref="AC110:AC129" si="96">IF(I29&lt;=36,SUM(AW29:BH29)-SUM(AW55:BH55),0)</f>
        <v>0</v>
      </c>
      <c r="AD110" s="324">
        <f t="shared" ref="AD110:AD129" si="97">IF(I29&lt;=36,J110-AC110-AB110,0)</f>
        <v>0</v>
      </c>
      <c r="AE110" s="321">
        <f t="shared" ref="AE110:AE129" si="98">SUM(AW29:BH29)-SUM(AW55:BH55)+AB110</f>
        <v>0</v>
      </c>
      <c r="AF110" s="321">
        <f t="shared" ref="AF110:AF129" si="99">IF(I29&lt;=48,SUM(BI29:BT29)-SUM(BI55:BT55),0)</f>
        <v>0</v>
      </c>
      <c r="AG110" s="324">
        <f t="shared" ref="AG110:AG129" si="100">IF(I29&lt;=48,J110-AF110-AE110,0)</f>
        <v>0</v>
      </c>
      <c r="AH110" s="321">
        <f t="shared" ref="AH110:AH129" si="101">SUM(BI29:BT29)-SUM(BI55:BT55)+AE110</f>
        <v>0</v>
      </c>
      <c r="AI110" s="925">
        <f t="shared" ref="AI110:AI129" si="102">IF(I29&lt;=60,SUM(BU29:CF29)-SUM(BU55:CF55),0)</f>
        <v>0</v>
      </c>
      <c r="AJ110" s="926">
        <f t="shared" ref="AJ110:AJ129" si="103">IF(I29&lt;=60,J110-AI110-AH110,0)</f>
        <v>0</v>
      </c>
      <c r="AK110" s="768"/>
    </row>
    <row r="111" spans="2:86">
      <c r="B111" s="320">
        <v>2</v>
      </c>
      <c r="C111" t="str">
        <f t="shared" ref="C111:C129" si="104">$C30</f>
        <v>Loan Source Name</v>
      </c>
      <c r="D111">
        <f t="shared" ref="D111:I111" si="105">D83</f>
        <v>0</v>
      </c>
      <c r="E111" s="803">
        <f t="shared" si="77"/>
        <v>0</v>
      </c>
      <c r="F111" s="802">
        <f t="shared" si="77"/>
        <v>12</v>
      </c>
      <c r="G111" t="str">
        <f t="shared" si="105"/>
        <v>Jan</v>
      </c>
      <c r="H111" s="800">
        <f t="shared" si="105"/>
        <v>2013</v>
      </c>
      <c r="I111" s="621">
        <f t="shared" si="105"/>
        <v>1</v>
      </c>
      <c r="J111" s="321">
        <f t="shared" si="79"/>
        <v>0</v>
      </c>
      <c r="K111" s="325"/>
      <c r="L111" s="798"/>
      <c r="M111" s="321">
        <f t="shared" si="80"/>
        <v>0</v>
      </c>
      <c r="N111" s="321">
        <f t="shared" si="81"/>
        <v>0</v>
      </c>
      <c r="O111" s="324">
        <f t="shared" si="82"/>
        <v>0</v>
      </c>
      <c r="P111" s="321">
        <f t="shared" si="83"/>
        <v>0</v>
      </c>
      <c r="Q111" s="321">
        <f t="shared" si="84"/>
        <v>0</v>
      </c>
      <c r="R111" s="324">
        <f t="shared" si="85"/>
        <v>0</v>
      </c>
      <c r="S111" s="321">
        <f t="shared" si="86"/>
        <v>0</v>
      </c>
      <c r="T111" s="321">
        <f t="shared" si="87"/>
        <v>0</v>
      </c>
      <c r="U111" s="324">
        <f t="shared" si="88"/>
        <v>0</v>
      </c>
      <c r="V111" s="321">
        <f t="shared" si="89"/>
        <v>0</v>
      </c>
      <c r="W111" s="321">
        <f t="shared" si="90"/>
        <v>0</v>
      </c>
      <c r="X111" s="324">
        <f t="shared" si="91"/>
        <v>0</v>
      </c>
      <c r="Y111" s="321">
        <f t="shared" si="92"/>
        <v>0</v>
      </c>
      <c r="Z111" s="321">
        <f t="shared" si="93"/>
        <v>0</v>
      </c>
      <c r="AA111" s="324">
        <f t="shared" si="94"/>
        <v>0</v>
      </c>
      <c r="AB111" s="321">
        <f t="shared" si="95"/>
        <v>0</v>
      </c>
      <c r="AC111" s="321">
        <f t="shared" si="96"/>
        <v>0</v>
      </c>
      <c r="AD111" s="324">
        <f t="shared" si="97"/>
        <v>0</v>
      </c>
      <c r="AE111" s="321">
        <f t="shared" si="98"/>
        <v>0</v>
      </c>
      <c r="AF111" s="321">
        <f t="shared" si="99"/>
        <v>0</v>
      </c>
      <c r="AG111" s="324">
        <f t="shared" si="100"/>
        <v>0</v>
      </c>
      <c r="AH111" s="321">
        <f t="shared" si="101"/>
        <v>0</v>
      </c>
      <c r="AI111" s="925">
        <f t="shared" si="102"/>
        <v>0</v>
      </c>
      <c r="AJ111" s="926">
        <f t="shared" si="103"/>
        <v>0</v>
      </c>
      <c r="AK111" s="768"/>
    </row>
    <row r="112" spans="2:86">
      <c r="B112" s="320">
        <v>3</v>
      </c>
      <c r="C112" t="str">
        <f t="shared" si="104"/>
        <v>Loan Source Name</v>
      </c>
      <c r="D112">
        <f t="shared" ref="D112:I112" si="106">D84</f>
        <v>0</v>
      </c>
      <c r="E112" s="803">
        <f t="shared" si="77"/>
        <v>0</v>
      </c>
      <c r="F112" s="802">
        <f t="shared" si="77"/>
        <v>12</v>
      </c>
      <c r="G112" t="str">
        <f t="shared" si="106"/>
        <v>Jan</v>
      </c>
      <c r="H112" s="800">
        <f t="shared" si="106"/>
        <v>2013</v>
      </c>
      <c r="I112" s="621">
        <f t="shared" si="106"/>
        <v>1</v>
      </c>
      <c r="J112" s="321">
        <f t="shared" si="79"/>
        <v>0</v>
      </c>
      <c r="K112" s="325"/>
      <c r="L112" s="798"/>
      <c r="M112" s="321">
        <f t="shared" si="80"/>
        <v>0</v>
      </c>
      <c r="N112" s="321">
        <f t="shared" si="81"/>
        <v>0</v>
      </c>
      <c r="O112" s="324">
        <f t="shared" si="82"/>
        <v>0</v>
      </c>
      <c r="P112" s="321">
        <f t="shared" si="83"/>
        <v>0</v>
      </c>
      <c r="Q112" s="321">
        <f t="shared" si="84"/>
        <v>0</v>
      </c>
      <c r="R112" s="324">
        <f t="shared" si="85"/>
        <v>0</v>
      </c>
      <c r="S112" s="321">
        <f t="shared" si="86"/>
        <v>0</v>
      </c>
      <c r="T112" s="321">
        <f t="shared" si="87"/>
        <v>0</v>
      </c>
      <c r="U112" s="324">
        <f t="shared" si="88"/>
        <v>0</v>
      </c>
      <c r="V112" s="321">
        <f t="shared" si="89"/>
        <v>0</v>
      </c>
      <c r="W112" s="321">
        <f t="shared" si="90"/>
        <v>0</v>
      </c>
      <c r="X112" s="324">
        <f t="shared" si="91"/>
        <v>0</v>
      </c>
      <c r="Y112" s="321">
        <f t="shared" si="92"/>
        <v>0</v>
      </c>
      <c r="Z112" s="321">
        <f t="shared" si="93"/>
        <v>0</v>
      </c>
      <c r="AA112" s="324">
        <f t="shared" si="94"/>
        <v>0</v>
      </c>
      <c r="AB112" s="321">
        <f t="shared" si="95"/>
        <v>0</v>
      </c>
      <c r="AC112" s="321">
        <f t="shared" si="96"/>
        <v>0</v>
      </c>
      <c r="AD112" s="324">
        <f t="shared" si="97"/>
        <v>0</v>
      </c>
      <c r="AE112" s="321">
        <f t="shared" si="98"/>
        <v>0</v>
      </c>
      <c r="AF112" s="321">
        <f t="shared" si="99"/>
        <v>0</v>
      </c>
      <c r="AG112" s="324">
        <f t="shared" si="100"/>
        <v>0</v>
      </c>
      <c r="AH112" s="321">
        <f t="shared" si="101"/>
        <v>0</v>
      </c>
      <c r="AI112" s="925">
        <f t="shared" si="102"/>
        <v>0</v>
      </c>
      <c r="AJ112" s="926">
        <f t="shared" si="103"/>
        <v>0</v>
      </c>
      <c r="AK112" s="768"/>
    </row>
    <row r="113" spans="2:37">
      <c r="B113" s="320">
        <v>4</v>
      </c>
      <c r="C113" t="str">
        <f t="shared" si="104"/>
        <v>Loan Source Name</v>
      </c>
      <c r="D113">
        <f t="shared" ref="D113:I113" si="107">D85</f>
        <v>0</v>
      </c>
      <c r="E113" s="803">
        <f t="shared" si="77"/>
        <v>0</v>
      </c>
      <c r="F113" s="802">
        <f t="shared" si="77"/>
        <v>12</v>
      </c>
      <c r="G113" t="str">
        <f t="shared" si="107"/>
        <v>Jan</v>
      </c>
      <c r="H113" s="800">
        <f t="shared" si="107"/>
        <v>2013</v>
      </c>
      <c r="I113" s="621">
        <f t="shared" si="107"/>
        <v>1</v>
      </c>
      <c r="J113" s="321">
        <f t="shared" si="79"/>
        <v>0</v>
      </c>
      <c r="K113" s="325"/>
      <c r="L113" s="798"/>
      <c r="M113" s="321">
        <f t="shared" si="80"/>
        <v>0</v>
      </c>
      <c r="N113" s="321">
        <f t="shared" si="81"/>
        <v>0</v>
      </c>
      <c r="O113" s="324">
        <f t="shared" si="82"/>
        <v>0</v>
      </c>
      <c r="P113" s="321">
        <f t="shared" si="83"/>
        <v>0</v>
      </c>
      <c r="Q113" s="321">
        <f t="shared" si="84"/>
        <v>0</v>
      </c>
      <c r="R113" s="324">
        <f t="shared" si="85"/>
        <v>0</v>
      </c>
      <c r="S113" s="321">
        <f t="shared" si="86"/>
        <v>0</v>
      </c>
      <c r="T113" s="321">
        <f t="shared" si="87"/>
        <v>0</v>
      </c>
      <c r="U113" s="324">
        <f t="shared" si="88"/>
        <v>0</v>
      </c>
      <c r="V113" s="321">
        <f t="shared" si="89"/>
        <v>0</v>
      </c>
      <c r="W113" s="321">
        <f t="shared" si="90"/>
        <v>0</v>
      </c>
      <c r="X113" s="324">
        <f t="shared" si="91"/>
        <v>0</v>
      </c>
      <c r="Y113" s="321">
        <f t="shared" si="92"/>
        <v>0</v>
      </c>
      <c r="Z113" s="321">
        <f t="shared" si="93"/>
        <v>0</v>
      </c>
      <c r="AA113" s="324">
        <f t="shared" si="94"/>
        <v>0</v>
      </c>
      <c r="AB113" s="321">
        <f t="shared" si="95"/>
        <v>0</v>
      </c>
      <c r="AC113" s="321">
        <f t="shared" si="96"/>
        <v>0</v>
      </c>
      <c r="AD113" s="324">
        <f t="shared" si="97"/>
        <v>0</v>
      </c>
      <c r="AE113" s="321">
        <f t="shared" si="98"/>
        <v>0</v>
      </c>
      <c r="AF113" s="321">
        <f t="shared" si="99"/>
        <v>0</v>
      </c>
      <c r="AG113" s="324">
        <f t="shared" si="100"/>
        <v>0</v>
      </c>
      <c r="AH113" s="321">
        <f t="shared" si="101"/>
        <v>0</v>
      </c>
      <c r="AI113" s="925">
        <f t="shared" si="102"/>
        <v>0</v>
      </c>
      <c r="AJ113" s="926">
        <f t="shared" si="103"/>
        <v>0</v>
      </c>
      <c r="AK113" s="768"/>
    </row>
    <row r="114" spans="2:37">
      <c r="B114" s="320">
        <v>5</v>
      </c>
      <c r="C114" t="str">
        <f t="shared" si="104"/>
        <v>Loan Source Name</v>
      </c>
      <c r="D114">
        <f t="shared" ref="D114:I114" si="108">D86</f>
        <v>0</v>
      </c>
      <c r="E114" s="803">
        <f t="shared" si="77"/>
        <v>0</v>
      </c>
      <c r="F114" s="802">
        <f t="shared" si="77"/>
        <v>12</v>
      </c>
      <c r="G114" t="str">
        <f t="shared" si="108"/>
        <v>Jan</v>
      </c>
      <c r="H114" s="800">
        <f t="shared" si="108"/>
        <v>2013</v>
      </c>
      <c r="I114" s="621">
        <f t="shared" si="108"/>
        <v>1</v>
      </c>
      <c r="J114" s="321">
        <f t="shared" si="79"/>
        <v>0</v>
      </c>
      <c r="K114" s="325"/>
      <c r="L114" s="798"/>
      <c r="M114" s="321">
        <f t="shared" si="80"/>
        <v>0</v>
      </c>
      <c r="N114" s="321">
        <f t="shared" si="81"/>
        <v>0</v>
      </c>
      <c r="O114" s="324">
        <f t="shared" si="82"/>
        <v>0</v>
      </c>
      <c r="P114" s="321">
        <f t="shared" si="83"/>
        <v>0</v>
      </c>
      <c r="Q114" s="321">
        <f t="shared" si="84"/>
        <v>0</v>
      </c>
      <c r="R114" s="324">
        <f t="shared" si="85"/>
        <v>0</v>
      </c>
      <c r="S114" s="321">
        <f t="shared" si="86"/>
        <v>0</v>
      </c>
      <c r="T114" s="321">
        <f t="shared" si="87"/>
        <v>0</v>
      </c>
      <c r="U114" s="324">
        <f t="shared" si="88"/>
        <v>0</v>
      </c>
      <c r="V114" s="321">
        <f t="shared" si="89"/>
        <v>0</v>
      </c>
      <c r="W114" s="321">
        <f t="shared" si="90"/>
        <v>0</v>
      </c>
      <c r="X114" s="324">
        <f t="shared" si="91"/>
        <v>0</v>
      </c>
      <c r="Y114" s="321">
        <f t="shared" si="92"/>
        <v>0</v>
      </c>
      <c r="Z114" s="321">
        <f t="shared" si="93"/>
        <v>0</v>
      </c>
      <c r="AA114" s="324">
        <f t="shared" si="94"/>
        <v>0</v>
      </c>
      <c r="AB114" s="321">
        <f t="shared" si="95"/>
        <v>0</v>
      </c>
      <c r="AC114" s="321">
        <f t="shared" si="96"/>
        <v>0</v>
      </c>
      <c r="AD114" s="324">
        <f t="shared" si="97"/>
        <v>0</v>
      </c>
      <c r="AE114" s="321">
        <f t="shared" si="98"/>
        <v>0</v>
      </c>
      <c r="AF114" s="321">
        <f t="shared" si="99"/>
        <v>0</v>
      </c>
      <c r="AG114" s="324">
        <f t="shared" si="100"/>
        <v>0</v>
      </c>
      <c r="AH114" s="321">
        <f t="shared" si="101"/>
        <v>0</v>
      </c>
      <c r="AI114" s="925">
        <f t="shared" si="102"/>
        <v>0</v>
      </c>
      <c r="AJ114" s="926">
        <f t="shared" si="103"/>
        <v>0</v>
      </c>
      <c r="AK114" s="768"/>
    </row>
    <row r="115" spans="2:37">
      <c r="B115" s="320">
        <v>6</v>
      </c>
      <c r="C115" t="str">
        <f t="shared" si="104"/>
        <v>Loan Source Name</v>
      </c>
      <c r="D115">
        <f t="shared" ref="D115:I115" si="109">D87</f>
        <v>0</v>
      </c>
      <c r="E115" s="803">
        <f t="shared" si="77"/>
        <v>0</v>
      </c>
      <c r="F115" s="802">
        <f t="shared" si="77"/>
        <v>12</v>
      </c>
      <c r="G115" t="str">
        <f t="shared" si="109"/>
        <v>Jan</v>
      </c>
      <c r="H115" s="800">
        <f t="shared" si="109"/>
        <v>2013</v>
      </c>
      <c r="I115" s="621">
        <f t="shared" si="109"/>
        <v>1</v>
      </c>
      <c r="J115" s="321">
        <f t="shared" si="79"/>
        <v>0</v>
      </c>
      <c r="K115" s="325"/>
      <c r="L115" s="798"/>
      <c r="M115" s="321">
        <f t="shared" si="80"/>
        <v>0</v>
      </c>
      <c r="N115" s="321">
        <f t="shared" si="81"/>
        <v>0</v>
      </c>
      <c r="O115" s="324">
        <f t="shared" si="82"/>
        <v>0</v>
      </c>
      <c r="P115" s="321">
        <f t="shared" si="83"/>
        <v>0</v>
      </c>
      <c r="Q115" s="321">
        <f t="shared" si="84"/>
        <v>0</v>
      </c>
      <c r="R115" s="324">
        <f t="shared" si="85"/>
        <v>0</v>
      </c>
      <c r="S115" s="321">
        <f t="shared" si="86"/>
        <v>0</v>
      </c>
      <c r="T115" s="321">
        <f t="shared" si="87"/>
        <v>0</v>
      </c>
      <c r="U115" s="324">
        <f t="shared" si="88"/>
        <v>0</v>
      </c>
      <c r="V115" s="321">
        <f t="shared" si="89"/>
        <v>0</v>
      </c>
      <c r="W115" s="321">
        <f t="shared" si="90"/>
        <v>0</v>
      </c>
      <c r="X115" s="324">
        <f t="shared" si="91"/>
        <v>0</v>
      </c>
      <c r="Y115" s="321">
        <f t="shared" si="92"/>
        <v>0</v>
      </c>
      <c r="Z115" s="321">
        <f t="shared" si="93"/>
        <v>0</v>
      </c>
      <c r="AA115" s="324">
        <f t="shared" si="94"/>
        <v>0</v>
      </c>
      <c r="AB115" s="321">
        <f t="shared" si="95"/>
        <v>0</v>
      </c>
      <c r="AC115" s="321">
        <f t="shared" si="96"/>
        <v>0</v>
      </c>
      <c r="AD115" s="324">
        <f t="shared" si="97"/>
        <v>0</v>
      </c>
      <c r="AE115" s="321">
        <f t="shared" si="98"/>
        <v>0</v>
      </c>
      <c r="AF115" s="321">
        <f t="shared" si="99"/>
        <v>0</v>
      </c>
      <c r="AG115" s="324">
        <f t="shared" si="100"/>
        <v>0</v>
      </c>
      <c r="AH115" s="321">
        <f t="shared" si="101"/>
        <v>0</v>
      </c>
      <c r="AI115" s="925">
        <f t="shared" si="102"/>
        <v>0</v>
      </c>
      <c r="AJ115" s="926">
        <f t="shared" si="103"/>
        <v>0</v>
      </c>
      <c r="AK115" s="768"/>
    </row>
    <row r="116" spans="2:37">
      <c r="B116" s="320">
        <v>7</v>
      </c>
      <c r="C116" t="str">
        <f t="shared" si="104"/>
        <v>Loan Source Name</v>
      </c>
      <c r="D116">
        <f t="shared" ref="D116:I116" si="110">D88</f>
        <v>0</v>
      </c>
      <c r="E116" s="803">
        <f t="shared" si="77"/>
        <v>0</v>
      </c>
      <c r="F116" s="802">
        <f t="shared" si="77"/>
        <v>12</v>
      </c>
      <c r="G116" t="str">
        <f t="shared" si="110"/>
        <v>Jan</v>
      </c>
      <c r="H116" s="800">
        <f t="shared" si="110"/>
        <v>2013</v>
      </c>
      <c r="I116" s="621">
        <f t="shared" si="110"/>
        <v>1</v>
      </c>
      <c r="J116" s="321">
        <f t="shared" si="79"/>
        <v>0</v>
      </c>
      <c r="K116" s="325"/>
      <c r="L116" s="798"/>
      <c r="M116" s="321">
        <f t="shared" si="80"/>
        <v>0</v>
      </c>
      <c r="N116" s="321">
        <f t="shared" si="81"/>
        <v>0</v>
      </c>
      <c r="O116" s="324">
        <f t="shared" si="82"/>
        <v>0</v>
      </c>
      <c r="P116" s="321">
        <f t="shared" si="83"/>
        <v>0</v>
      </c>
      <c r="Q116" s="321">
        <f t="shared" si="84"/>
        <v>0</v>
      </c>
      <c r="R116" s="324">
        <f t="shared" si="85"/>
        <v>0</v>
      </c>
      <c r="S116" s="321">
        <f t="shared" si="86"/>
        <v>0</v>
      </c>
      <c r="T116" s="321">
        <f t="shared" si="87"/>
        <v>0</v>
      </c>
      <c r="U116" s="324">
        <f t="shared" si="88"/>
        <v>0</v>
      </c>
      <c r="V116" s="321">
        <f t="shared" si="89"/>
        <v>0</v>
      </c>
      <c r="W116" s="321">
        <f t="shared" si="90"/>
        <v>0</v>
      </c>
      <c r="X116" s="324">
        <f t="shared" si="91"/>
        <v>0</v>
      </c>
      <c r="Y116" s="321">
        <f t="shared" si="92"/>
        <v>0</v>
      </c>
      <c r="Z116" s="321">
        <f t="shared" si="93"/>
        <v>0</v>
      </c>
      <c r="AA116" s="324">
        <f t="shared" si="94"/>
        <v>0</v>
      </c>
      <c r="AB116" s="321">
        <f t="shared" si="95"/>
        <v>0</v>
      </c>
      <c r="AC116" s="321">
        <f t="shared" si="96"/>
        <v>0</v>
      </c>
      <c r="AD116" s="324">
        <f t="shared" si="97"/>
        <v>0</v>
      </c>
      <c r="AE116" s="321">
        <f t="shared" si="98"/>
        <v>0</v>
      </c>
      <c r="AF116" s="321">
        <f t="shared" si="99"/>
        <v>0</v>
      </c>
      <c r="AG116" s="324">
        <f t="shared" si="100"/>
        <v>0</v>
      </c>
      <c r="AH116" s="321">
        <f t="shared" si="101"/>
        <v>0</v>
      </c>
      <c r="AI116" s="925">
        <f t="shared" si="102"/>
        <v>0</v>
      </c>
      <c r="AJ116" s="926">
        <f t="shared" si="103"/>
        <v>0</v>
      </c>
      <c r="AK116" s="768"/>
    </row>
    <row r="117" spans="2:37">
      <c r="B117" s="320">
        <v>8</v>
      </c>
      <c r="C117" t="str">
        <f t="shared" si="104"/>
        <v>Loan Source Name</v>
      </c>
      <c r="D117">
        <f t="shared" ref="D117:I117" si="111">D89</f>
        <v>0</v>
      </c>
      <c r="E117" s="803">
        <f t="shared" si="77"/>
        <v>0</v>
      </c>
      <c r="F117" s="802">
        <f t="shared" si="77"/>
        <v>12</v>
      </c>
      <c r="G117" t="str">
        <f t="shared" si="111"/>
        <v>Jan</v>
      </c>
      <c r="H117" s="800">
        <f t="shared" si="111"/>
        <v>2013</v>
      </c>
      <c r="I117" s="621">
        <f t="shared" si="111"/>
        <v>1</v>
      </c>
      <c r="J117" s="321">
        <f t="shared" si="79"/>
        <v>0</v>
      </c>
      <c r="K117" s="325"/>
      <c r="L117" s="798"/>
      <c r="M117" s="321">
        <f t="shared" si="80"/>
        <v>0</v>
      </c>
      <c r="N117" s="321">
        <f t="shared" si="81"/>
        <v>0</v>
      </c>
      <c r="O117" s="324">
        <f t="shared" si="82"/>
        <v>0</v>
      </c>
      <c r="P117" s="321">
        <f t="shared" si="83"/>
        <v>0</v>
      </c>
      <c r="Q117" s="321">
        <f t="shared" si="84"/>
        <v>0</v>
      </c>
      <c r="R117" s="324">
        <f t="shared" si="85"/>
        <v>0</v>
      </c>
      <c r="S117" s="321">
        <f t="shared" si="86"/>
        <v>0</v>
      </c>
      <c r="T117" s="321">
        <f t="shared" si="87"/>
        <v>0</v>
      </c>
      <c r="U117" s="324">
        <f t="shared" si="88"/>
        <v>0</v>
      </c>
      <c r="V117" s="321">
        <f t="shared" si="89"/>
        <v>0</v>
      </c>
      <c r="W117" s="321">
        <f t="shared" si="90"/>
        <v>0</v>
      </c>
      <c r="X117" s="324">
        <f t="shared" si="91"/>
        <v>0</v>
      </c>
      <c r="Y117" s="321">
        <f t="shared" si="92"/>
        <v>0</v>
      </c>
      <c r="Z117" s="321">
        <f t="shared" si="93"/>
        <v>0</v>
      </c>
      <c r="AA117" s="324">
        <f t="shared" si="94"/>
        <v>0</v>
      </c>
      <c r="AB117" s="321">
        <f t="shared" si="95"/>
        <v>0</v>
      </c>
      <c r="AC117" s="321">
        <f t="shared" si="96"/>
        <v>0</v>
      </c>
      <c r="AD117" s="324">
        <f t="shared" si="97"/>
        <v>0</v>
      </c>
      <c r="AE117" s="321">
        <f t="shared" si="98"/>
        <v>0</v>
      </c>
      <c r="AF117" s="321">
        <f t="shared" si="99"/>
        <v>0</v>
      </c>
      <c r="AG117" s="324">
        <f t="shared" si="100"/>
        <v>0</v>
      </c>
      <c r="AH117" s="321">
        <f t="shared" si="101"/>
        <v>0</v>
      </c>
      <c r="AI117" s="925">
        <f t="shared" si="102"/>
        <v>0</v>
      </c>
      <c r="AJ117" s="926">
        <f t="shared" si="103"/>
        <v>0</v>
      </c>
      <c r="AK117" s="768"/>
    </row>
    <row r="118" spans="2:37">
      <c r="B118" s="320">
        <v>9</v>
      </c>
      <c r="C118" t="str">
        <f t="shared" si="104"/>
        <v>Loan Source Name</v>
      </c>
      <c r="D118">
        <f t="shared" ref="D118:I118" si="112">D90</f>
        <v>0</v>
      </c>
      <c r="E118" s="803">
        <f t="shared" si="77"/>
        <v>0</v>
      </c>
      <c r="F118" s="802">
        <f t="shared" si="77"/>
        <v>12</v>
      </c>
      <c r="G118" t="str">
        <f t="shared" si="112"/>
        <v>Jan</v>
      </c>
      <c r="H118" s="800">
        <f t="shared" si="112"/>
        <v>2013</v>
      </c>
      <c r="I118" s="621">
        <f t="shared" si="112"/>
        <v>1</v>
      </c>
      <c r="J118" s="321">
        <f t="shared" si="79"/>
        <v>0</v>
      </c>
      <c r="K118" s="325"/>
      <c r="L118" s="798"/>
      <c r="M118" s="321">
        <f t="shared" si="80"/>
        <v>0</v>
      </c>
      <c r="N118" s="321">
        <f t="shared" si="81"/>
        <v>0</v>
      </c>
      <c r="O118" s="324">
        <f t="shared" si="82"/>
        <v>0</v>
      </c>
      <c r="P118" s="321">
        <f t="shared" si="83"/>
        <v>0</v>
      </c>
      <c r="Q118" s="321">
        <f t="shared" si="84"/>
        <v>0</v>
      </c>
      <c r="R118" s="324">
        <f t="shared" si="85"/>
        <v>0</v>
      </c>
      <c r="S118" s="321">
        <f t="shared" si="86"/>
        <v>0</v>
      </c>
      <c r="T118" s="321">
        <f t="shared" si="87"/>
        <v>0</v>
      </c>
      <c r="U118" s="324">
        <f t="shared" si="88"/>
        <v>0</v>
      </c>
      <c r="V118" s="321">
        <f t="shared" si="89"/>
        <v>0</v>
      </c>
      <c r="W118" s="321">
        <f t="shared" si="90"/>
        <v>0</v>
      </c>
      <c r="X118" s="324">
        <f t="shared" si="91"/>
        <v>0</v>
      </c>
      <c r="Y118" s="321">
        <f t="shared" si="92"/>
        <v>0</v>
      </c>
      <c r="Z118" s="321">
        <f t="shared" si="93"/>
        <v>0</v>
      </c>
      <c r="AA118" s="324">
        <f t="shared" si="94"/>
        <v>0</v>
      </c>
      <c r="AB118" s="321">
        <f t="shared" si="95"/>
        <v>0</v>
      </c>
      <c r="AC118" s="321">
        <f t="shared" si="96"/>
        <v>0</v>
      </c>
      <c r="AD118" s="324">
        <f t="shared" si="97"/>
        <v>0</v>
      </c>
      <c r="AE118" s="321">
        <f t="shared" si="98"/>
        <v>0</v>
      </c>
      <c r="AF118" s="321">
        <f t="shared" si="99"/>
        <v>0</v>
      </c>
      <c r="AG118" s="324">
        <f t="shared" si="100"/>
        <v>0</v>
      </c>
      <c r="AH118" s="321">
        <f t="shared" si="101"/>
        <v>0</v>
      </c>
      <c r="AI118" s="925">
        <f t="shared" si="102"/>
        <v>0</v>
      </c>
      <c r="AJ118" s="926">
        <f t="shared" si="103"/>
        <v>0</v>
      </c>
      <c r="AK118" s="768"/>
    </row>
    <row r="119" spans="2:37">
      <c r="B119" s="320">
        <v>10</v>
      </c>
      <c r="C119" t="str">
        <f t="shared" si="104"/>
        <v>Loan Source Name</v>
      </c>
      <c r="D119">
        <f t="shared" ref="D119:I119" si="113">D91</f>
        <v>0</v>
      </c>
      <c r="E119" s="803">
        <f t="shared" si="77"/>
        <v>0</v>
      </c>
      <c r="F119" s="802">
        <f t="shared" si="77"/>
        <v>12</v>
      </c>
      <c r="G119" t="str">
        <f t="shared" si="113"/>
        <v>Jan</v>
      </c>
      <c r="H119" s="800">
        <f t="shared" si="113"/>
        <v>2013</v>
      </c>
      <c r="I119" s="621">
        <f t="shared" si="113"/>
        <v>1</v>
      </c>
      <c r="J119" s="321">
        <f t="shared" si="79"/>
        <v>0</v>
      </c>
      <c r="K119" s="325"/>
      <c r="L119" s="798"/>
      <c r="M119" s="321">
        <f t="shared" si="80"/>
        <v>0</v>
      </c>
      <c r="N119" s="321">
        <f t="shared" si="81"/>
        <v>0</v>
      </c>
      <c r="O119" s="324">
        <f t="shared" si="82"/>
        <v>0</v>
      </c>
      <c r="P119" s="321">
        <f t="shared" si="83"/>
        <v>0</v>
      </c>
      <c r="Q119" s="321">
        <f t="shared" si="84"/>
        <v>0</v>
      </c>
      <c r="R119" s="324">
        <f t="shared" si="85"/>
        <v>0</v>
      </c>
      <c r="S119" s="321">
        <f t="shared" si="86"/>
        <v>0</v>
      </c>
      <c r="T119" s="321">
        <f t="shared" si="87"/>
        <v>0</v>
      </c>
      <c r="U119" s="324">
        <f t="shared" si="88"/>
        <v>0</v>
      </c>
      <c r="V119" s="321">
        <f t="shared" si="89"/>
        <v>0</v>
      </c>
      <c r="W119" s="321">
        <f t="shared" si="90"/>
        <v>0</v>
      </c>
      <c r="X119" s="324">
        <f t="shared" si="91"/>
        <v>0</v>
      </c>
      <c r="Y119" s="321">
        <f t="shared" si="92"/>
        <v>0</v>
      </c>
      <c r="Z119" s="321">
        <f t="shared" si="93"/>
        <v>0</v>
      </c>
      <c r="AA119" s="324">
        <f t="shared" si="94"/>
        <v>0</v>
      </c>
      <c r="AB119" s="321">
        <f t="shared" si="95"/>
        <v>0</v>
      </c>
      <c r="AC119" s="321">
        <f t="shared" si="96"/>
        <v>0</v>
      </c>
      <c r="AD119" s="324">
        <f t="shared" si="97"/>
        <v>0</v>
      </c>
      <c r="AE119" s="321">
        <f t="shared" si="98"/>
        <v>0</v>
      </c>
      <c r="AF119" s="321">
        <f t="shared" si="99"/>
        <v>0</v>
      </c>
      <c r="AG119" s="324">
        <f t="shared" si="100"/>
        <v>0</v>
      </c>
      <c r="AH119" s="321">
        <f t="shared" si="101"/>
        <v>0</v>
      </c>
      <c r="AI119" s="925">
        <f t="shared" si="102"/>
        <v>0</v>
      </c>
      <c r="AJ119" s="926">
        <f t="shared" si="103"/>
        <v>0</v>
      </c>
      <c r="AK119" s="768"/>
    </row>
    <row r="120" spans="2:37">
      <c r="B120" s="320">
        <v>11</v>
      </c>
      <c r="C120" t="str">
        <f t="shared" si="104"/>
        <v>Loan Source Name</v>
      </c>
      <c r="D120">
        <f t="shared" ref="D120:I120" si="114">D92</f>
        <v>0</v>
      </c>
      <c r="E120" s="803">
        <f t="shared" si="77"/>
        <v>0</v>
      </c>
      <c r="F120" s="802">
        <f t="shared" si="77"/>
        <v>12</v>
      </c>
      <c r="G120" t="str">
        <f t="shared" si="114"/>
        <v>Jan</v>
      </c>
      <c r="H120" s="800">
        <f t="shared" si="114"/>
        <v>2013</v>
      </c>
      <c r="I120" s="621">
        <f t="shared" si="114"/>
        <v>1</v>
      </c>
      <c r="J120" s="321">
        <f t="shared" si="79"/>
        <v>0</v>
      </c>
      <c r="K120" s="325"/>
      <c r="L120" s="798"/>
      <c r="M120" s="321">
        <f t="shared" si="80"/>
        <v>0</v>
      </c>
      <c r="N120" s="321">
        <f t="shared" si="81"/>
        <v>0</v>
      </c>
      <c r="O120" s="324">
        <f t="shared" si="82"/>
        <v>0</v>
      </c>
      <c r="P120" s="321">
        <f t="shared" si="83"/>
        <v>0</v>
      </c>
      <c r="Q120" s="321">
        <f t="shared" si="84"/>
        <v>0</v>
      </c>
      <c r="R120" s="324">
        <f t="shared" si="85"/>
        <v>0</v>
      </c>
      <c r="S120" s="321">
        <f t="shared" si="86"/>
        <v>0</v>
      </c>
      <c r="T120" s="321">
        <f t="shared" si="87"/>
        <v>0</v>
      </c>
      <c r="U120" s="324">
        <f t="shared" si="88"/>
        <v>0</v>
      </c>
      <c r="V120" s="321">
        <f t="shared" si="89"/>
        <v>0</v>
      </c>
      <c r="W120" s="321">
        <f t="shared" si="90"/>
        <v>0</v>
      </c>
      <c r="X120" s="324">
        <f t="shared" si="91"/>
        <v>0</v>
      </c>
      <c r="Y120" s="321">
        <f t="shared" si="92"/>
        <v>0</v>
      </c>
      <c r="Z120" s="321">
        <f t="shared" si="93"/>
        <v>0</v>
      </c>
      <c r="AA120" s="324">
        <f t="shared" si="94"/>
        <v>0</v>
      </c>
      <c r="AB120" s="321">
        <f t="shared" si="95"/>
        <v>0</v>
      </c>
      <c r="AC120" s="321">
        <f t="shared" si="96"/>
        <v>0</v>
      </c>
      <c r="AD120" s="324">
        <f t="shared" si="97"/>
        <v>0</v>
      </c>
      <c r="AE120" s="321">
        <f t="shared" si="98"/>
        <v>0</v>
      </c>
      <c r="AF120" s="321">
        <f t="shared" si="99"/>
        <v>0</v>
      </c>
      <c r="AG120" s="324">
        <f t="shared" si="100"/>
        <v>0</v>
      </c>
      <c r="AH120" s="321">
        <f t="shared" si="101"/>
        <v>0</v>
      </c>
      <c r="AI120" s="925">
        <f t="shared" si="102"/>
        <v>0</v>
      </c>
      <c r="AJ120" s="926">
        <f t="shared" si="103"/>
        <v>0</v>
      </c>
      <c r="AK120" s="768"/>
    </row>
    <row r="121" spans="2:37">
      <c r="B121" s="320">
        <v>12</v>
      </c>
      <c r="C121" t="str">
        <f t="shared" si="104"/>
        <v>Loan Source Name</v>
      </c>
      <c r="D121">
        <f t="shared" ref="D121:I121" si="115">D93</f>
        <v>0</v>
      </c>
      <c r="E121" s="803">
        <f t="shared" si="77"/>
        <v>0</v>
      </c>
      <c r="F121" s="802">
        <f t="shared" si="77"/>
        <v>12</v>
      </c>
      <c r="G121" t="str">
        <f t="shared" si="115"/>
        <v>Jan</v>
      </c>
      <c r="H121" s="800">
        <f t="shared" si="115"/>
        <v>2013</v>
      </c>
      <c r="I121" s="621">
        <f t="shared" si="115"/>
        <v>1</v>
      </c>
      <c r="J121" s="321">
        <f t="shared" si="79"/>
        <v>0</v>
      </c>
      <c r="K121" s="325"/>
      <c r="L121" s="798"/>
      <c r="M121" s="321">
        <f t="shared" si="80"/>
        <v>0</v>
      </c>
      <c r="N121" s="321">
        <f t="shared" si="81"/>
        <v>0</v>
      </c>
      <c r="O121" s="324">
        <f t="shared" si="82"/>
        <v>0</v>
      </c>
      <c r="P121" s="321">
        <f t="shared" si="83"/>
        <v>0</v>
      </c>
      <c r="Q121" s="321">
        <f t="shared" si="84"/>
        <v>0</v>
      </c>
      <c r="R121" s="324">
        <f t="shared" si="85"/>
        <v>0</v>
      </c>
      <c r="S121" s="321">
        <f t="shared" si="86"/>
        <v>0</v>
      </c>
      <c r="T121" s="321">
        <f t="shared" si="87"/>
        <v>0</v>
      </c>
      <c r="U121" s="324">
        <f t="shared" si="88"/>
        <v>0</v>
      </c>
      <c r="V121" s="321">
        <f t="shared" si="89"/>
        <v>0</v>
      </c>
      <c r="W121" s="321">
        <f t="shared" si="90"/>
        <v>0</v>
      </c>
      <c r="X121" s="324">
        <f t="shared" si="91"/>
        <v>0</v>
      </c>
      <c r="Y121" s="321">
        <f t="shared" si="92"/>
        <v>0</v>
      </c>
      <c r="Z121" s="321">
        <f t="shared" si="93"/>
        <v>0</v>
      </c>
      <c r="AA121" s="324">
        <f t="shared" si="94"/>
        <v>0</v>
      </c>
      <c r="AB121" s="321">
        <f t="shared" si="95"/>
        <v>0</v>
      </c>
      <c r="AC121" s="321">
        <f t="shared" si="96"/>
        <v>0</v>
      </c>
      <c r="AD121" s="324">
        <f t="shared" si="97"/>
        <v>0</v>
      </c>
      <c r="AE121" s="321">
        <f t="shared" si="98"/>
        <v>0</v>
      </c>
      <c r="AF121" s="321">
        <f t="shared" si="99"/>
        <v>0</v>
      </c>
      <c r="AG121" s="324">
        <f t="shared" si="100"/>
        <v>0</v>
      </c>
      <c r="AH121" s="321">
        <f t="shared" si="101"/>
        <v>0</v>
      </c>
      <c r="AI121" s="925">
        <f t="shared" si="102"/>
        <v>0</v>
      </c>
      <c r="AJ121" s="926">
        <f t="shared" si="103"/>
        <v>0</v>
      </c>
      <c r="AK121" s="768"/>
    </row>
    <row r="122" spans="2:37">
      <c r="B122" s="320">
        <v>13</v>
      </c>
      <c r="C122" t="str">
        <f t="shared" si="104"/>
        <v>Loan Source Name</v>
      </c>
      <c r="D122">
        <f t="shared" ref="D122:I122" si="116">D94</f>
        <v>0</v>
      </c>
      <c r="E122" s="803">
        <f t="shared" si="77"/>
        <v>0</v>
      </c>
      <c r="F122" s="802">
        <f t="shared" si="77"/>
        <v>12</v>
      </c>
      <c r="G122" t="str">
        <f t="shared" si="116"/>
        <v>Jan</v>
      </c>
      <c r="H122" s="800">
        <f t="shared" si="116"/>
        <v>2013</v>
      </c>
      <c r="I122" s="621">
        <f t="shared" si="116"/>
        <v>1</v>
      </c>
      <c r="J122" s="321">
        <f t="shared" si="79"/>
        <v>0</v>
      </c>
      <c r="K122" s="325"/>
      <c r="L122" s="798"/>
      <c r="M122" s="321">
        <f t="shared" si="80"/>
        <v>0</v>
      </c>
      <c r="N122" s="321">
        <f t="shared" si="81"/>
        <v>0</v>
      </c>
      <c r="O122" s="324">
        <f t="shared" si="82"/>
        <v>0</v>
      </c>
      <c r="P122" s="321">
        <f t="shared" si="83"/>
        <v>0</v>
      </c>
      <c r="Q122" s="321">
        <f t="shared" si="84"/>
        <v>0</v>
      </c>
      <c r="R122" s="324">
        <f t="shared" si="85"/>
        <v>0</v>
      </c>
      <c r="S122" s="321">
        <f t="shared" si="86"/>
        <v>0</v>
      </c>
      <c r="T122" s="321">
        <f t="shared" si="87"/>
        <v>0</v>
      </c>
      <c r="U122" s="324">
        <f t="shared" si="88"/>
        <v>0</v>
      </c>
      <c r="V122" s="321">
        <f t="shared" si="89"/>
        <v>0</v>
      </c>
      <c r="W122" s="321">
        <f t="shared" si="90"/>
        <v>0</v>
      </c>
      <c r="X122" s="324">
        <f t="shared" si="91"/>
        <v>0</v>
      </c>
      <c r="Y122" s="321">
        <f t="shared" si="92"/>
        <v>0</v>
      </c>
      <c r="Z122" s="321">
        <f t="shared" si="93"/>
        <v>0</v>
      </c>
      <c r="AA122" s="324">
        <f t="shared" si="94"/>
        <v>0</v>
      </c>
      <c r="AB122" s="321">
        <f t="shared" si="95"/>
        <v>0</v>
      </c>
      <c r="AC122" s="321">
        <f t="shared" si="96"/>
        <v>0</v>
      </c>
      <c r="AD122" s="324">
        <f t="shared" si="97"/>
        <v>0</v>
      </c>
      <c r="AE122" s="321">
        <f t="shared" si="98"/>
        <v>0</v>
      </c>
      <c r="AF122" s="321">
        <f t="shared" si="99"/>
        <v>0</v>
      </c>
      <c r="AG122" s="324">
        <f t="shared" si="100"/>
        <v>0</v>
      </c>
      <c r="AH122" s="321">
        <f t="shared" si="101"/>
        <v>0</v>
      </c>
      <c r="AI122" s="925">
        <f t="shared" si="102"/>
        <v>0</v>
      </c>
      <c r="AJ122" s="926">
        <f t="shared" si="103"/>
        <v>0</v>
      </c>
      <c r="AK122" s="768"/>
    </row>
    <row r="123" spans="2:37">
      <c r="B123" s="320">
        <v>14</v>
      </c>
      <c r="C123" t="str">
        <f t="shared" si="104"/>
        <v>Loan Source Name</v>
      </c>
      <c r="D123">
        <f t="shared" ref="D123:I123" si="117">D95</f>
        <v>0</v>
      </c>
      <c r="E123" s="803">
        <f t="shared" si="77"/>
        <v>0</v>
      </c>
      <c r="F123" s="802">
        <f t="shared" si="77"/>
        <v>12</v>
      </c>
      <c r="G123" t="str">
        <f t="shared" si="117"/>
        <v>Jan</v>
      </c>
      <c r="H123" s="800">
        <f t="shared" si="117"/>
        <v>2013</v>
      </c>
      <c r="I123" s="621">
        <f t="shared" si="117"/>
        <v>1</v>
      </c>
      <c r="J123" s="321">
        <f t="shared" si="79"/>
        <v>0</v>
      </c>
      <c r="K123" s="325"/>
      <c r="L123" s="798"/>
      <c r="M123" s="321">
        <f t="shared" si="80"/>
        <v>0</v>
      </c>
      <c r="N123" s="321">
        <f t="shared" si="81"/>
        <v>0</v>
      </c>
      <c r="O123" s="324">
        <f t="shared" si="82"/>
        <v>0</v>
      </c>
      <c r="P123" s="321">
        <f t="shared" si="83"/>
        <v>0</v>
      </c>
      <c r="Q123" s="321">
        <f t="shared" si="84"/>
        <v>0</v>
      </c>
      <c r="R123" s="324">
        <f t="shared" si="85"/>
        <v>0</v>
      </c>
      <c r="S123" s="321">
        <f t="shared" si="86"/>
        <v>0</v>
      </c>
      <c r="T123" s="321">
        <f t="shared" si="87"/>
        <v>0</v>
      </c>
      <c r="U123" s="324">
        <f t="shared" si="88"/>
        <v>0</v>
      </c>
      <c r="V123" s="321">
        <f t="shared" si="89"/>
        <v>0</v>
      </c>
      <c r="W123" s="321">
        <f t="shared" si="90"/>
        <v>0</v>
      </c>
      <c r="X123" s="324">
        <f t="shared" si="91"/>
        <v>0</v>
      </c>
      <c r="Y123" s="321">
        <f t="shared" si="92"/>
        <v>0</v>
      </c>
      <c r="Z123" s="321">
        <f t="shared" si="93"/>
        <v>0</v>
      </c>
      <c r="AA123" s="324">
        <f t="shared" si="94"/>
        <v>0</v>
      </c>
      <c r="AB123" s="321">
        <f t="shared" si="95"/>
        <v>0</v>
      </c>
      <c r="AC123" s="321">
        <f t="shared" si="96"/>
        <v>0</v>
      </c>
      <c r="AD123" s="324">
        <f t="shared" si="97"/>
        <v>0</v>
      </c>
      <c r="AE123" s="321">
        <f t="shared" si="98"/>
        <v>0</v>
      </c>
      <c r="AF123" s="321">
        <f t="shared" si="99"/>
        <v>0</v>
      </c>
      <c r="AG123" s="324">
        <f t="shared" si="100"/>
        <v>0</v>
      </c>
      <c r="AH123" s="321">
        <f t="shared" si="101"/>
        <v>0</v>
      </c>
      <c r="AI123" s="925">
        <f t="shared" si="102"/>
        <v>0</v>
      </c>
      <c r="AJ123" s="926">
        <f t="shared" si="103"/>
        <v>0</v>
      </c>
      <c r="AK123" s="768"/>
    </row>
    <row r="124" spans="2:37">
      <c r="B124" s="320">
        <v>15</v>
      </c>
      <c r="C124" t="str">
        <f t="shared" si="104"/>
        <v>Loan Source Name</v>
      </c>
      <c r="D124">
        <f t="shared" ref="D124:I124" si="118">D96</f>
        <v>0</v>
      </c>
      <c r="E124" s="803">
        <f t="shared" si="77"/>
        <v>0</v>
      </c>
      <c r="F124" s="802">
        <f t="shared" si="77"/>
        <v>12</v>
      </c>
      <c r="G124" t="str">
        <f t="shared" si="118"/>
        <v>Jan</v>
      </c>
      <c r="H124" s="800">
        <f t="shared" si="118"/>
        <v>2013</v>
      </c>
      <c r="I124" s="621">
        <f t="shared" si="118"/>
        <v>1</v>
      </c>
      <c r="J124" s="321">
        <f t="shared" si="79"/>
        <v>0</v>
      </c>
      <c r="K124" s="325"/>
      <c r="L124" s="798"/>
      <c r="M124" s="321">
        <f t="shared" si="80"/>
        <v>0</v>
      </c>
      <c r="N124" s="321">
        <f t="shared" si="81"/>
        <v>0</v>
      </c>
      <c r="O124" s="324">
        <f t="shared" si="82"/>
        <v>0</v>
      </c>
      <c r="P124" s="321">
        <f t="shared" si="83"/>
        <v>0</v>
      </c>
      <c r="Q124" s="321">
        <f t="shared" si="84"/>
        <v>0</v>
      </c>
      <c r="R124" s="324">
        <f t="shared" si="85"/>
        <v>0</v>
      </c>
      <c r="S124" s="321">
        <f t="shared" si="86"/>
        <v>0</v>
      </c>
      <c r="T124" s="321">
        <f t="shared" si="87"/>
        <v>0</v>
      </c>
      <c r="U124" s="324">
        <f t="shared" si="88"/>
        <v>0</v>
      </c>
      <c r="V124" s="321">
        <f t="shared" si="89"/>
        <v>0</v>
      </c>
      <c r="W124" s="321">
        <f t="shared" si="90"/>
        <v>0</v>
      </c>
      <c r="X124" s="324">
        <f t="shared" si="91"/>
        <v>0</v>
      </c>
      <c r="Y124" s="321">
        <f t="shared" si="92"/>
        <v>0</v>
      </c>
      <c r="Z124" s="321">
        <f t="shared" si="93"/>
        <v>0</v>
      </c>
      <c r="AA124" s="324">
        <f t="shared" si="94"/>
        <v>0</v>
      </c>
      <c r="AB124" s="321">
        <f t="shared" si="95"/>
        <v>0</v>
      </c>
      <c r="AC124" s="321">
        <f t="shared" si="96"/>
        <v>0</v>
      </c>
      <c r="AD124" s="324">
        <f t="shared" si="97"/>
        <v>0</v>
      </c>
      <c r="AE124" s="321">
        <f t="shared" si="98"/>
        <v>0</v>
      </c>
      <c r="AF124" s="321">
        <f t="shared" si="99"/>
        <v>0</v>
      </c>
      <c r="AG124" s="324">
        <f t="shared" si="100"/>
        <v>0</v>
      </c>
      <c r="AH124" s="321">
        <f t="shared" si="101"/>
        <v>0</v>
      </c>
      <c r="AI124" s="925">
        <f t="shared" si="102"/>
        <v>0</v>
      </c>
      <c r="AJ124" s="926">
        <f t="shared" si="103"/>
        <v>0</v>
      </c>
      <c r="AK124" s="768"/>
    </row>
    <row r="125" spans="2:37">
      <c r="B125" s="320">
        <v>16</v>
      </c>
      <c r="C125" t="str">
        <f t="shared" si="104"/>
        <v>Loan Source Name</v>
      </c>
      <c r="D125">
        <f t="shared" ref="D125:I125" si="119">D97</f>
        <v>0</v>
      </c>
      <c r="E125" s="803">
        <f t="shared" si="77"/>
        <v>0</v>
      </c>
      <c r="F125" s="802">
        <f t="shared" si="77"/>
        <v>12</v>
      </c>
      <c r="G125" t="str">
        <f t="shared" si="119"/>
        <v>Jan</v>
      </c>
      <c r="H125" s="800">
        <f t="shared" si="119"/>
        <v>2013</v>
      </c>
      <c r="I125" s="621">
        <f t="shared" si="119"/>
        <v>1</v>
      </c>
      <c r="J125" s="321">
        <f t="shared" si="79"/>
        <v>0</v>
      </c>
      <c r="K125" s="325"/>
      <c r="L125" s="798"/>
      <c r="M125" s="321">
        <f t="shared" si="80"/>
        <v>0</v>
      </c>
      <c r="N125" s="321">
        <f t="shared" si="81"/>
        <v>0</v>
      </c>
      <c r="O125" s="324">
        <f t="shared" si="82"/>
        <v>0</v>
      </c>
      <c r="P125" s="321">
        <f t="shared" si="83"/>
        <v>0</v>
      </c>
      <c r="Q125" s="321">
        <f t="shared" si="84"/>
        <v>0</v>
      </c>
      <c r="R125" s="324">
        <f t="shared" si="85"/>
        <v>0</v>
      </c>
      <c r="S125" s="321">
        <f t="shared" si="86"/>
        <v>0</v>
      </c>
      <c r="T125" s="321">
        <f t="shared" si="87"/>
        <v>0</v>
      </c>
      <c r="U125" s="324">
        <f t="shared" si="88"/>
        <v>0</v>
      </c>
      <c r="V125" s="321">
        <f t="shared" si="89"/>
        <v>0</v>
      </c>
      <c r="W125" s="321">
        <f t="shared" si="90"/>
        <v>0</v>
      </c>
      <c r="X125" s="324">
        <f t="shared" si="91"/>
        <v>0</v>
      </c>
      <c r="Y125" s="321">
        <f t="shared" si="92"/>
        <v>0</v>
      </c>
      <c r="Z125" s="321">
        <f t="shared" si="93"/>
        <v>0</v>
      </c>
      <c r="AA125" s="324">
        <f t="shared" si="94"/>
        <v>0</v>
      </c>
      <c r="AB125" s="321">
        <f t="shared" si="95"/>
        <v>0</v>
      </c>
      <c r="AC125" s="321">
        <f t="shared" si="96"/>
        <v>0</v>
      </c>
      <c r="AD125" s="324">
        <f t="shared" si="97"/>
        <v>0</v>
      </c>
      <c r="AE125" s="321">
        <f t="shared" si="98"/>
        <v>0</v>
      </c>
      <c r="AF125" s="321">
        <f t="shared" si="99"/>
        <v>0</v>
      </c>
      <c r="AG125" s="324">
        <f t="shared" si="100"/>
        <v>0</v>
      </c>
      <c r="AH125" s="321">
        <f t="shared" si="101"/>
        <v>0</v>
      </c>
      <c r="AI125" s="925">
        <f t="shared" si="102"/>
        <v>0</v>
      </c>
      <c r="AJ125" s="926">
        <f t="shared" si="103"/>
        <v>0</v>
      </c>
      <c r="AK125" s="768"/>
    </row>
    <row r="126" spans="2:37">
      <c r="B126" s="320">
        <v>17</v>
      </c>
      <c r="C126" t="str">
        <f t="shared" si="104"/>
        <v>Loan Source Name</v>
      </c>
      <c r="D126">
        <f t="shared" ref="D126:I126" si="120">D98</f>
        <v>0</v>
      </c>
      <c r="E126" s="803">
        <f t="shared" si="77"/>
        <v>0</v>
      </c>
      <c r="F126" s="802">
        <f t="shared" si="77"/>
        <v>12</v>
      </c>
      <c r="G126" t="str">
        <f t="shared" si="120"/>
        <v>Jan</v>
      </c>
      <c r="H126" s="800">
        <f t="shared" si="120"/>
        <v>2013</v>
      </c>
      <c r="I126" s="621">
        <f t="shared" si="120"/>
        <v>1</v>
      </c>
      <c r="J126" s="321">
        <f t="shared" si="79"/>
        <v>0</v>
      </c>
      <c r="K126" s="325"/>
      <c r="L126" s="798"/>
      <c r="M126" s="321">
        <f t="shared" si="80"/>
        <v>0</v>
      </c>
      <c r="N126" s="321">
        <f t="shared" si="81"/>
        <v>0</v>
      </c>
      <c r="O126" s="324">
        <f t="shared" si="82"/>
        <v>0</v>
      </c>
      <c r="P126" s="321">
        <f t="shared" si="83"/>
        <v>0</v>
      </c>
      <c r="Q126" s="321">
        <f t="shared" si="84"/>
        <v>0</v>
      </c>
      <c r="R126" s="324">
        <f t="shared" si="85"/>
        <v>0</v>
      </c>
      <c r="S126" s="321">
        <f t="shared" si="86"/>
        <v>0</v>
      </c>
      <c r="T126" s="321">
        <f t="shared" si="87"/>
        <v>0</v>
      </c>
      <c r="U126" s="324">
        <f t="shared" si="88"/>
        <v>0</v>
      </c>
      <c r="V126" s="321">
        <f t="shared" si="89"/>
        <v>0</v>
      </c>
      <c r="W126" s="321">
        <f t="shared" si="90"/>
        <v>0</v>
      </c>
      <c r="X126" s="324">
        <f t="shared" si="91"/>
        <v>0</v>
      </c>
      <c r="Y126" s="321">
        <f t="shared" si="92"/>
        <v>0</v>
      </c>
      <c r="Z126" s="321">
        <f t="shared" si="93"/>
        <v>0</v>
      </c>
      <c r="AA126" s="324">
        <f t="shared" si="94"/>
        <v>0</v>
      </c>
      <c r="AB126" s="321">
        <f t="shared" si="95"/>
        <v>0</v>
      </c>
      <c r="AC126" s="321">
        <f t="shared" si="96"/>
        <v>0</v>
      </c>
      <c r="AD126" s="324">
        <f t="shared" si="97"/>
        <v>0</v>
      </c>
      <c r="AE126" s="321">
        <f t="shared" si="98"/>
        <v>0</v>
      </c>
      <c r="AF126" s="321">
        <f t="shared" si="99"/>
        <v>0</v>
      </c>
      <c r="AG126" s="324">
        <f t="shared" si="100"/>
        <v>0</v>
      </c>
      <c r="AH126" s="321">
        <f t="shared" si="101"/>
        <v>0</v>
      </c>
      <c r="AI126" s="925">
        <f t="shared" si="102"/>
        <v>0</v>
      </c>
      <c r="AJ126" s="926">
        <f t="shared" si="103"/>
        <v>0</v>
      </c>
      <c r="AK126" s="768"/>
    </row>
    <row r="127" spans="2:37">
      <c r="B127" s="320">
        <v>18</v>
      </c>
      <c r="C127" t="str">
        <f t="shared" si="104"/>
        <v>Loan Source Name</v>
      </c>
      <c r="D127">
        <f t="shared" ref="D127:I127" si="121">D99</f>
        <v>0</v>
      </c>
      <c r="E127" s="803">
        <f t="shared" si="77"/>
        <v>0</v>
      </c>
      <c r="F127" s="802">
        <f t="shared" si="77"/>
        <v>12</v>
      </c>
      <c r="G127" t="str">
        <f t="shared" si="121"/>
        <v>Jan</v>
      </c>
      <c r="H127" s="800">
        <f t="shared" si="121"/>
        <v>2013</v>
      </c>
      <c r="I127" s="621">
        <f t="shared" si="121"/>
        <v>1</v>
      </c>
      <c r="J127" s="321">
        <f t="shared" si="79"/>
        <v>0</v>
      </c>
      <c r="K127" s="325"/>
      <c r="L127" s="798"/>
      <c r="M127" s="321">
        <f t="shared" si="80"/>
        <v>0</v>
      </c>
      <c r="N127" s="321">
        <f t="shared" si="81"/>
        <v>0</v>
      </c>
      <c r="O127" s="324">
        <f t="shared" si="82"/>
        <v>0</v>
      </c>
      <c r="P127" s="321">
        <f t="shared" si="83"/>
        <v>0</v>
      </c>
      <c r="Q127" s="321">
        <f t="shared" si="84"/>
        <v>0</v>
      </c>
      <c r="R127" s="324">
        <f t="shared" si="85"/>
        <v>0</v>
      </c>
      <c r="S127" s="321">
        <f t="shared" si="86"/>
        <v>0</v>
      </c>
      <c r="T127" s="321">
        <f t="shared" si="87"/>
        <v>0</v>
      </c>
      <c r="U127" s="324">
        <f t="shared" si="88"/>
        <v>0</v>
      </c>
      <c r="V127" s="321">
        <f t="shared" si="89"/>
        <v>0</v>
      </c>
      <c r="W127" s="321">
        <f t="shared" si="90"/>
        <v>0</v>
      </c>
      <c r="X127" s="324">
        <f t="shared" si="91"/>
        <v>0</v>
      </c>
      <c r="Y127" s="321">
        <f t="shared" si="92"/>
        <v>0</v>
      </c>
      <c r="Z127" s="321">
        <f t="shared" si="93"/>
        <v>0</v>
      </c>
      <c r="AA127" s="324">
        <f t="shared" si="94"/>
        <v>0</v>
      </c>
      <c r="AB127" s="321">
        <f t="shared" si="95"/>
        <v>0</v>
      </c>
      <c r="AC127" s="321">
        <f t="shared" si="96"/>
        <v>0</v>
      </c>
      <c r="AD127" s="324">
        <f t="shared" si="97"/>
        <v>0</v>
      </c>
      <c r="AE127" s="321">
        <f t="shared" si="98"/>
        <v>0</v>
      </c>
      <c r="AF127" s="321">
        <f t="shared" si="99"/>
        <v>0</v>
      </c>
      <c r="AG127" s="324">
        <f t="shared" si="100"/>
        <v>0</v>
      </c>
      <c r="AH127" s="321">
        <f t="shared" si="101"/>
        <v>0</v>
      </c>
      <c r="AI127" s="925">
        <f t="shared" si="102"/>
        <v>0</v>
      </c>
      <c r="AJ127" s="926">
        <f t="shared" si="103"/>
        <v>0</v>
      </c>
      <c r="AK127" s="768"/>
    </row>
    <row r="128" spans="2:37">
      <c r="B128" s="320">
        <v>19</v>
      </c>
      <c r="C128" t="str">
        <f t="shared" si="104"/>
        <v>Loan Source Name</v>
      </c>
      <c r="D128">
        <f t="shared" ref="D128:I128" si="122">D100</f>
        <v>0</v>
      </c>
      <c r="E128" s="803">
        <f t="shared" si="77"/>
        <v>0</v>
      </c>
      <c r="F128" s="802">
        <f t="shared" si="77"/>
        <v>12</v>
      </c>
      <c r="G128" t="str">
        <f t="shared" si="122"/>
        <v>Jan</v>
      </c>
      <c r="H128" s="800">
        <f t="shared" si="122"/>
        <v>2013</v>
      </c>
      <c r="I128" s="621">
        <f t="shared" si="122"/>
        <v>1</v>
      </c>
      <c r="J128" s="321">
        <f t="shared" si="79"/>
        <v>0</v>
      </c>
      <c r="K128" s="325"/>
      <c r="L128" s="798"/>
      <c r="M128" s="321">
        <f t="shared" si="80"/>
        <v>0</v>
      </c>
      <c r="N128" s="321">
        <f t="shared" si="81"/>
        <v>0</v>
      </c>
      <c r="O128" s="324">
        <f t="shared" si="82"/>
        <v>0</v>
      </c>
      <c r="P128" s="321">
        <f t="shared" si="83"/>
        <v>0</v>
      </c>
      <c r="Q128" s="321">
        <f t="shared" si="84"/>
        <v>0</v>
      </c>
      <c r="R128" s="324">
        <f t="shared" si="85"/>
        <v>0</v>
      </c>
      <c r="S128" s="321">
        <f t="shared" si="86"/>
        <v>0</v>
      </c>
      <c r="T128" s="321">
        <f t="shared" si="87"/>
        <v>0</v>
      </c>
      <c r="U128" s="324">
        <f t="shared" si="88"/>
        <v>0</v>
      </c>
      <c r="V128" s="321">
        <f t="shared" si="89"/>
        <v>0</v>
      </c>
      <c r="W128" s="321">
        <f t="shared" si="90"/>
        <v>0</v>
      </c>
      <c r="X128" s="324">
        <f t="shared" si="91"/>
        <v>0</v>
      </c>
      <c r="Y128" s="321">
        <f t="shared" si="92"/>
        <v>0</v>
      </c>
      <c r="Z128" s="321">
        <f t="shared" si="93"/>
        <v>0</v>
      </c>
      <c r="AA128" s="324">
        <f t="shared" si="94"/>
        <v>0</v>
      </c>
      <c r="AB128" s="321">
        <f t="shared" si="95"/>
        <v>0</v>
      </c>
      <c r="AC128" s="321">
        <f t="shared" si="96"/>
        <v>0</v>
      </c>
      <c r="AD128" s="324">
        <f t="shared" si="97"/>
        <v>0</v>
      </c>
      <c r="AE128" s="321">
        <f t="shared" si="98"/>
        <v>0</v>
      </c>
      <c r="AF128" s="321">
        <f t="shared" si="99"/>
        <v>0</v>
      </c>
      <c r="AG128" s="324">
        <f t="shared" si="100"/>
        <v>0</v>
      </c>
      <c r="AH128" s="321">
        <f t="shared" si="101"/>
        <v>0</v>
      </c>
      <c r="AI128" s="925">
        <f t="shared" si="102"/>
        <v>0</v>
      </c>
      <c r="AJ128" s="926">
        <f t="shared" si="103"/>
        <v>0</v>
      </c>
      <c r="AK128" s="768"/>
    </row>
    <row r="129" spans="2:37">
      <c r="B129" s="320">
        <v>20</v>
      </c>
      <c r="C129" t="str">
        <f t="shared" si="104"/>
        <v>Loan Source Name</v>
      </c>
      <c r="D129">
        <f t="shared" ref="D129:I129" si="123">D101</f>
        <v>0</v>
      </c>
      <c r="E129" s="803">
        <f t="shared" si="77"/>
        <v>0</v>
      </c>
      <c r="F129" s="802">
        <f t="shared" si="77"/>
        <v>12</v>
      </c>
      <c r="G129" t="str">
        <f t="shared" si="123"/>
        <v>Jan</v>
      </c>
      <c r="H129" s="800">
        <f t="shared" si="123"/>
        <v>2013</v>
      </c>
      <c r="I129" s="621">
        <f t="shared" si="123"/>
        <v>1</v>
      </c>
      <c r="J129" s="321">
        <f t="shared" si="79"/>
        <v>0</v>
      </c>
      <c r="K129" s="325"/>
      <c r="L129" s="798"/>
      <c r="M129" s="321">
        <f t="shared" si="80"/>
        <v>0</v>
      </c>
      <c r="N129" s="321">
        <f t="shared" si="81"/>
        <v>0</v>
      </c>
      <c r="O129" s="324">
        <f t="shared" si="82"/>
        <v>0</v>
      </c>
      <c r="P129" s="321">
        <f t="shared" si="83"/>
        <v>0</v>
      </c>
      <c r="Q129" s="321">
        <f t="shared" si="84"/>
        <v>0</v>
      </c>
      <c r="R129" s="324">
        <f t="shared" si="85"/>
        <v>0</v>
      </c>
      <c r="S129" s="321">
        <f t="shared" si="86"/>
        <v>0</v>
      </c>
      <c r="T129" s="321">
        <f t="shared" si="87"/>
        <v>0</v>
      </c>
      <c r="U129" s="324">
        <f t="shared" si="88"/>
        <v>0</v>
      </c>
      <c r="V129" s="321">
        <f t="shared" si="89"/>
        <v>0</v>
      </c>
      <c r="W129" s="321">
        <f t="shared" si="90"/>
        <v>0</v>
      </c>
      <c r="X129" s="324">
        <f t="shared" si="91"/>
        <v>0</v>
      </c>
      <c r="Y129" s="321">
        <f t="shared" si="92"/>
        <v>0</v>
      </c>
      <c r="Z129" s="321">
        <f t="shared" si="93"/>
        <v>0</v>
      </c>
      <c r="AA129" s="324">
        <f t="shared" si="94"/>
        <v>0</v>
      </c>
      <c r="AB129" s="321">
        <f t="shared" si="95"/>
        <v>0</v>
      </c>
      <c r="AC129" s="321">
        <f t="shared" si="96"/>
        <v>0</v>
      </c>
      <c r="AD129" s="324">
        <f t="shared" si="97"/>
        <v>0</v>
      </c>
      <c r="AE129" s="321">
        <f t="shared" si="98"/>
        <v>0</v>
      </c>
      <c r="AF129" s="321">
        <f t="shared" si="99"/>
        <v>0</v>
      </c>
      <c r="AG129" s="324">
        <f t="shared" si="100"/>
        <v>0</v>
      </c>
      <c r="AH129" s="321">
        <f t="shared" si="101"/>
        <v>0</v>
      </c>
      <c r="AI129" s="925">
        <f t="shared" si="102"/>
        <v>0</v>
      </c>
      <c r="AJ129" s="926">
        <f t="shared" si="103"/>
        <v>0</v>
      </c>
      <c r="AK129" s="768"/>
    </row>
    <row r="130" spans="2:37">
      <c r="J130" s="321"/>
      <c r="K130" s="327" t="s">
        <v>243</v>
      </c>
      <c r="L130" s="326"/>
      <c r="M130" s="326"/>
      <c r="N130" s="326">
        <f>SUM(N110:N129)</f>
        <v>0</v>
      </c>
      <c r="O130" s="327">
        <f>SUM(O110:O129)</f>
        <v>0</v>
      </c>
      <c r="P130" s="326"/>
      <c r="Q130" s="326">
        <f>SUM(Q110:Q129)</f>
        <v>0</v>
      </c>
      <c r="R130" s="327">
        <f>SUM(R110:R129)</f>
        <v>0</v>
      </c>
      <c r="S130" s="326"/>
      <c r="T130" s="326">
        <f>SUM(T110:T129)</f>
        <v>0</v>
      </c>
      <c r="U130" s="327">
        <f>SUM(U110:U129)</f>
        <v>0</v>
      </c>
      <c r="V130" s="326"/>
      <c r="W130" s="326">
        <f>SUM(W110:W129)</f>
        <v>0</v>
      </c>
      <c r="X130" s="327">
        <f>SUM(X110:X129)</f>
        <v>0</v>
      </c>
      <c r="Y130" s="326"/>
      <c r="Z130" s="326">
        <f>SUM(Z110:Z129)</f>
        <v>0</v>
      </c>
      <c r="AA130" s="327">
        <f>SUM(AA110:AA129)</f>
        <v>0</v>
      </c>
      <c r="AB130" s="326"/>
      <c r="AC130" s="326">
        <f>SUM(AC110:AC129)</f>
        <v>0</v>
      </c>
      <c r="AD130" s="327">
        <f>SUM(AD110:AD129)</f>
        <v>0</v>
      </c>
      <c r="AE130" s="326"/>
      <c r="AF130" s="326">
        <f>SUM(AF110:AF129)</f>
        <v>0</v>
      </c>
      <c r="AG130" s="327">
        <f>SUM(AG110:AG129)</f>
        <v>0</v>
      </c>
      <c r="AH130" s="326"/>
      <c r="AI130" s="927">
        <f>SUM(AI110:AI129)</f>
        <v>0</v>
      </c>
      <c r="AJ130" s="928">
        <f>SUM(AJ110:AJ129)</f>
        <v>0</v>
      </c>
      <c r="AK130" s="768"/>
    </row>
    <row r="131" spans="2:37">
      <c r="AI131" s="768"/>
      <c r="AJ131" s="768"/>
      <c r="AK131" s="768"/>
    </row>
  </sheetData>
  <sheetProtection sheet="1" objects="1" scenarios="1"/>
  <dataConsolidate/>
  <printOptions gridLines="1"/>
  <pageMargins left="0.7" right="0.7" top="0.75" bottom="0.75" header="0.3" footer="0.3"/>
  <pageSetup scale="69" pageOrder="overThenDown" orientation="landscape" r:id="rId1"/>
  <headerFooter>
    <oddHeader>&amp;CLoan &amp;  Investment Schedules for Disbursement &amp; Repayment</oddHeader>
    <oddFooter>Page &amp;P of &amp;N</oddFooter>
  </headerFooter>
  <rowBreaks count="2" manualBreakCount="2">
    <brk id="50" max="16383" man="1"/>
    <brk id="103" max="16383" man="1"/>
  </rowBreaks>
  <colBreaks count="6" manualBreakCount="6">
    <brk id="12" max="1048575" man="1"/>
    <brk id="24" max="1048575" man="1"/>
    <brk id="36" max="1048575" man="1"/>
    <brk id="48" max="1048575" man="1"/>
    <brk id="60" max="1048575" man="1"/>
    <brk id="72" max="1048575" man="1"/>
  </colBreaks>
  <legacyDrawing r:id="rId2"/>
</worksheet>
</file>

<file path=xl/worksheets/sheet3.xml><?xml version="1.0" encoding="utf-8"?>
<worksheet xmlns="http://schemas.openxmlformats.org/spreadsheetml/2006/main" xmlns:r="http://schemas.openxmlformats.org/officeDocument/2006/relationships">
  <sheetPr codeName="Sheet9"/>
  <dimension ref="A1:C14"/>
  <sheetViews>
    <sheetView showGridLines="0" zoomScale="85" zoomScaleNormal="85" workbookViewId="0">
      <selection activeCell="B2" sqref="B2"/>
    </sheetView>
  </sheetViews>
  <sheetFormatPr defaultRowHeight="12.75"/>
  <cols>
    <col min="1" max="1" width="3.42578125" style="5" customWidth="1"/>
    <col min="2" max="2" width="135.7109375" style="5" customWidth="1"/>
    <col min="3" max="3" width="1.42578125" style="5" customWidth="1"/>
    <col min="4" max="16384" width="9.140625" style="5"/>
  </cols>
  <sheetData>
    <row r="1" spans="1:3" ht="7.5" customHeight="1" thickBot="1">
      <c r="A1" s="336"/>
      <c r="B1" s="336"/>
      <c r="C1" s="336"/>
    </row>
    <row r="2" spans="1:3" ht="15.75">
      <c r="A2" s="351"/>
      <c r="B2" s="584" t="s">
        <v>318</v>
      </c>
      <c r="C2" s="351"/>
    </row>
    <row r="3" spans="1:3" ht="14.25" customHeight="1" thickBot="1">
      <c r="A3" s="88"/>
      <c r="B3" s="585"/>
      <c r="C3" s="88"/>
    </row>
    <row r="4" spans="1:3" ht="7.5" customHeight="1">
      <c r="A4" s="88"/>
      <c r="B4" s="586"/>
      <c r="C4" s="88"/>
    </row>
    <row r="5" spans="1:3" ht="169.5" customHeight="1">
      <c r="A5" s="90"/>
      <c r="B5" s="1137" t="s">
        <v>379</v>
      </c>
      <c r="C5" s="90"/>
    </row>
    <row r="6" spans="1:3" ht="36" customHeight="1">
      <c r="A6" s="90"/>
      <c r="B6" s="710"/>
      <c r="C6" s="90"/>
    </row>
    <row r="7" spans="1:3" ht="77.25" customHeight="1">
      <c r="A7" s="90"/>
      <c r="B7" s="710" t="s">
        <v>306</v>
      </c>
      <c r="C7" s="90"/>
    </row>
    <row r="8" spans="1:3" ht="112.5" customHeight="1">
      <c r="A8" s="90"/>
      <c r="B8" s="587"/>
      <c r="C8" s="90"/>
    </row>
    <row r="9" spans="1:3" ht="30" customHeight="1">
      <c r="A9" s="90"/>
      <c r="B9" s="613" t="s">
        <v>171</v>
      </c>
      <c r="C9" s="90"/>
    </row>
    <row r="10" spans="1:3" ht="120" customHeight="1">
      <c r="A10" s="94"/>
      <c r="B10" s="587"/>
      <c r="C10" s="94"/>
    </row>
    <row r="11" spans="1:3" ht="63.75">
      <c r="A11" s="94"/>
      <c r="B11" s="710" t="s">
        <v>313</v>
      </c>
      <c r="C11" s="94"/>
    </row>
    <row r="12" spans="1:3" ht="15.75" thickBot="1">
      <c r="A12" s="94"/>
      <c r="B12" s="709"/>
      <c r="C12" s="94"/>
    </row>
    <row r="13" spans="1:3" ht="29.25" customHeight="1">
      <c r="A13" s="94"/>
      <c r="B13" s="336"/>
      <c r="C13" s="94"/>
    </row>
    <row r="14" spans="1:3" ht="22.5">
      <c r="A14" s="94"/>
      <c r="B14" s="569" t="s">
        <v>380</v>
      </c>
      <c r="C14" s="94"/>
    </row>
  </sheetData>
  <sheetProtection sheet="1" objects="1" scenarios="1"/>
  <dataConsolidate/>
  <pageMargins left="0.7" right="0.7" top="0.75" bottom="0.75" header="0.3" footer="0.3"/>
  <pageSetup scale="65"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sheetPr codeName="Sheet1"/>
  <dimension ref="A1:G20"/>
  <sheetViews>
    <sheetView showGridLines="0" zoomScaleNormal="100" workbookViewId="0">
      <selection activeCell="B2" sqref="B2"/>
    </sheetView>
  </sheetViews>
  <sheetFormatPr defaultRowHeight="12.75"/>
  <cols>
    <col min="1" max="1" width="3.42578125" style="5" customWidth="1"/>
    <col min="2" max="2" width="135.7109375" style="5" customWidth="1"/>
    <col min="3" max="3" width="1.42578125" style="5" customWidth="1"/>
    <col min="4" max="16384" width="9.140625" style="5"/>
  </cols>
  <sheetData>
    <row r="1" spans="1:7" ht="7.5" customHeight="1" thickBot="1">
      <c r="A1" s="336"/>
      <c r="B1" s="336"/>
      <c r="C1" s="336"/>
    </row>
    <row r="2" spans="1:7" ht="15.75">
      <c r="A2" s="351"/>
      <c r="B2" s="584" t="s">
        <v>381</v>
      </c>
      <c r="C2" s="351"/>
    </row>
    <row r="3" spans="1:7" ht="13.5" thickBot="1">
      <c r="A3" s="88"/>
      <c r="B3" s="585"/>
      <c r="C3" s="88"/>
    </row>
    <row r="4" spans="1:7" ht="7.5" customHeight="1">
      <c r="A4" s="88"/>
      <c r="B4" s="586"/>
      <c r="C4" s="88"/>
    </row>
    <row r="5" spans="1:7" ht="186" customHeight="1">
      <c r="A5" s="90"/>
      <c r="B5" s="614" t="s">
        <v>394</v>
      </c>
      <c r="C5" s="90"/>
    </row>
    <row r="6" spans="1:7" ht="16.5" customHeight="1">
      <c r="A6" s="90"/>
      <c r="B6" s="614" t="s">
        <v>395</v>
      </c>
      <c r="C6" s="90"/>
    </row>
    <row r="7" spans="1:7" ht="102" customHeight="1">
      <c r="A7" s="90"/>
      <c r="B7" s="614"/>
      <c r="C7" s="90"/>
    </row>
    <row r="8" spans="1:7" ht="17.25" customHeight="1">
      <c r="A8" s="90"/>
      <c r="B8" s="614" t="s">
        <v>396</v>
      </c>
      <c r="C8" s="90"/>
    </row>
    <row r="9" spans="1:7" ht="108" customHeight="1">
      <c r="A9" s="90"/>
      <c r="B9" s="614"/>
      <c r="C9" s="90"/>
    </row>
    <row r="10" spans="1:7">
      <c r="A10" s="90"/>
      <c r="B10" s="614" t="s">
        <v>397</v>
      </c>
      <c r="C10" s="90"/>
    </row>
    <row r="11" spans="1:7" ht="106.5" customHeight="1">
      <c r="A11" s="90"/>
      <c r="B11" s="1138"/>
      <c r="C11" s="90"/>
      <c r="G11"/>
    </row>
    <row r="12" spans="1:7" ht="91.5" customHeight="1">
      <c r="A12" s="90"/>
      <c r="B12" s="710" t="s">
        <v>385</v>
      </c>
      <c r="C12" s="90"/>
    </row>
    <row r="13" spans="1:7" ht="38.25">
      <c r="A13" s="90"/>
      <c r="B13" s="613" t="s">
        <v>383</v>
      </c>
      <c r="C13" s="90"/>
    </row>
    <row r="14" spans="1:7" ht="112.5" customHeight="1">
      <c r="A14" s="90"/>
      <c r="B14" s="587"/>
      <c r="C14" s="90"/>
    </row>
    <row r="15" spans="1:7" ht="30" customHeight="1">
      <c r="A15" s="90"/>
      <c r="B15" s="613" t="s">
        <v>171</v>
      </c>
      <c r="C15" s="90"/>
    </row>
    <row r="16" spans="1:7" ht="131.25" customHeight="1">
      <c r="A16" s="94"/>
      <c r="B16" s="587"/>
      <c r="C16" s="94"/>
    </row>
    <row r="17" spans="1:3" ht="76.5">
      <c r="A17" s="94"/>
      <c r="B17" s="613" t="s">
        <v>386</v>
      </c>
      <c r="C17" s="94"/>
    </row>
    <row r="18" spans="1:3" ht="15.75" thickBot="1">
      <c r="A18" s="94"/>
      <c r="B18" s="589"/>
      <c r="C18" s="94"/>
    </row>
    <row r="19" spans="1:3" ht="29.25" customHeight="1">
      <c r="A19" s="94"/>
      <c r="B19" s="336"/>
      <c r="C19" s="94"/>
    </row>
    <row r="20" spans="1:3" ht="22.5">
      <c r="A20" s="94"/>
      <c r="B20" s="569" t="s">
        <v>398</v>
      </c>
      <c r="C20" s="94"/>
    </row>
  </sheetData>
  <sheetProtection sheet="1" objects="1" scenarios="1"/>
  <dataConsolidate/>
  <pageMargins left="0.7" right="0.7" top="0.75" bottom="0.75" header="0.3" footer="0.3"/>
  <pageSetup scale="65"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sheetPr codeName="Sheet10"/>
  <dimension ref="A1:H29"/>
  <sheetViews>
    <sheetView showGridLines="0" workbookViewId="0">
      <selection activeCell="B2" sqref="B2"/>
    </sheetView>
  </sheetViews>
  <sheetFormatPr defaultRowHeight="12.75"/>
  <cols>
    <col min="1" max="1" width="1.85546875" customWidth="1"/>
    <col min="2" max="2" width="94.85546875" style="640" customWidth="1"/>
    <col min="3" max="3" width="3.5703125" customWidth="1"/>
  </cols>
  <sheetData>
    <row r="1" spans="1:8" ht="7.5" customHeight="1"/>
    <row r="2" spans="1:8" ht="16.5" customHeight="1">
      <c r="A2" s="616"/>
      <c r="B2" s="574" t="s">
        <v>307</v>
      </c>
    </row>
    <row r="3" spans="1:8" ht="16.5" customHeight="1" thickBot="1">
      <c r="A3" s="616"/>
      <c r="B3" s="635"/>
    </row>
    <row r="4" spans="1:8">
      <c r="B4" s="711" t="s">
        <v>388</v>
      </c>
    </row>
    <row r="5" spans="1:8">
      <c r="B5" s="642"/>
    </row>
    <row r="6" spans="1:8">
      <c r="B6" s="643" t="s">
        <v>302</v>
      </c>
    </row>
    <row r="7" spans="1:8">
      <c r="B7" s="642" t="s">
        <v>409</v>
      </c>
    </row>
    <row r="8" spans="1:8">
      <c r="B8" s="644" t="s">
        <v>410</v>
      </c>
      <c r="H8" t="s">
        <v>317</v>
      </c>
    </row>
    <row r="9" spans="1:8">
      <c r="B9" s="644" t="s">
        <v>411</v>
      </c>
    </row>
    <row r="10" spans="1:8">
      <c r="B10" s="713" t="s">
        <v>412</v>
      </c>
    </row>
    <row r="11" spans="1:8">
      <c r="B11" s="714"/>
    </row>
    <row r="12" spans="1:8">
      <c r="B12" s="1135" t="s">
        <v>303</v>
      </c>
    </row>
    <row r="13" spans="1:8">
      <c r="B13" s="713" t="s">
        <v>415</v>
      </c>
    </row>
    <row r="14" spans="1:8">
      <c r="B14" s="713"/>
    </row>
    <row r="15" spans="1:8">
      <c r="B15" s="711" t="s">
        <v>413</v>
      </c>
    </row>
    <row r="16" spans="1:8">
      <c r="B16" s="714"/>
    </row>
    <row r="17" spans="1:3">
      <c r="B17" s="711" t="s">
        <v>414</v>
      </c>
    </row>
    <row r="18" spans="1:3">
      <c r="B18" s="711"/>
    </row>
    <row r="19" spans="1:3">
      <c r="B19" s="714"/>
    </row>
    <row r="20" spans="1:3">
      <c r="B20" s="1136" t="s">
        <v>304</v>
      </c>
    </row>
    <row r="21" spans="1:3" ht="132.75" customHeight="1">
      <c r="A21" s="616"/>
      <c r="B21" s="711" t="s">
        <v>389</v>
      </c>
    </row>
    <row r="22" spans="1:3" ht="33.75" customHeight="1">
      <c r="B22" s="711" t="s">
        <v>390</v>
      </c>
    </row>
    <row r="23" spans="1:3" ht="56.25" customHeight="1">
      <c r="B23" s="711" t="s">
        <v>416</v>
      </c>
    </row>
    <row r="24" spans="1:3">
      <c r="B24" s="711"/>
    </row>
    <row r="25" spans="1:3" ht="38.25">
      <c r="B25" s="711" t="s">
        <v>305</v>
      </c>
    </row>
    <row r="26" spans="1:3">
      <c r="B26" s="642"/>
    </row>
    <row r="27" spans="1:3">
      <c r="B27" s="712" t="s">
        <v>314</v>
      </c>
      <c r="C27" s="616"/>
    </row>
    <row r="28" spans="1:3" ht="38.25">
      <c r="B28" s="713" t="s">
        <v>417</v>
      </c>
      <c r="C28" s="616"/>
    </row>
    <row r="29" spans="1:3">
      <c r="B29" s="651"/>
    </row>
  </sheetData>
  <dataConsolidate/>
  <pageMargins left="0.7" right="0.7" top="0.75" bottom="0.75" header="0.3" footer="0.3"/>
  <rowBreaks count="1" manualBreakCount="1">
    <brk id="25" max="1" man="1"/>
  </rowBreaks>
</worksheet>
</file>

<file path=xl/worksheets/sheet6.xml><?xml version="1.0" encoding="utf-8"?>
<worksheet xmlns="http://schemas.openxmlformats.org/spreadsheetml/2006/main" xmlns:r="http://schemas.openxmlformats.org/officeDocument/2006/relationships">
  <sheetPr codeName="Setup">
    <pageSetUpPr autoPageBreaks="0"/>
  </sheetPr>
  <dimension ref="A1:M53"/>
  <sheetViews>
    <sheetView showGridLines="0" showOutlineSymbols="0" workbookViewId="0">
      <selection activeCell="C7" sqref="C7"/>
    </sheetView>
  </sheetViews>
  <sheetFormatPr defaultColWidth="10.5703125" defaultRowHeight="15"/>
  <cols>
    <col min="1" max="2" width="1.7109375" style="336" customWidth="1"/>
    <col min="3" max="3" width="59.28515625" style="336" customWidth="1"/>
    <col min="4" max="4" width="3.140625" style="336" customWidth="1"/>
    <col min="5" max="5" width="2.5703125" style="336" customWidth="1"/>
    <col min="6" max="6" width="11" style="738" customWidth="1"/>
    <col min="7" max="7" width="3.28515625" style="336" customWidth="1"/>
    <col min="8" max="8" width="2.5703125" style="336" customWidth="1"/>
    <col min="9" max="9" width="80.42578125" style="760" customWidth="1"/>
    <col min="10" max="16384" width="10.5703125" style="336"/>
  </cols>
  <sheetData>
    <row r="1" spans="1:13" ht="9.9499999999999993" customHeight="1">
      <c r="C1" s="725"/>
    </row>
    <row r="2" spans="1:13" s="351" customFormat="1" ht="24.95" customHeight="1">
      <c r="A2" s="337"/>
      <c r="B2" s="338"/>
      <c r="C2" s="737" t="s">
        <v>172</v>
      </c>
      <c r="D2" s="338"/>
      <c r="E2" s="338"/>
      <c r="F2" s="739"/>
      <c r="G2" s="350"/>
      <c r="I2" s="760"/>
    </row>
    <row r="3" spans="1:13" s="88" customFormat="1" ht="14.1" customHeight="1" thickBot="1">
      <c r="A3" s="86"/>
      <c r="B3" s="632"/>
      <c r="C3" s="726"/>
      <c r="D3" s="632"/>
      <c r="E3" s="632"/>
      <c r="F3" s="633"/>
      <c r="G3" s="634"/>
      <c r="I3" s="761"/>
    </row>
    <row r="4" spans="1:13" s="88" customFormat="1" ht="14.1" customHeight="1">
      <c r="A4" s="86"/>
      <c r="C4" s="727"/>
      <c r="D4" s="352"/>
      <c r="E4" s="473"/>
      <c r="G4" s="86"/>
      <c r="I4" s="84"/>
    </row>
    <row r="5" spans="1:13" s="90" customFormat="1" ht="14.1" customHeight="1">
      <c r="A5" s="89"/>
      <c r="C5" s="728" t="s">
        <v>115</v>
      </c>
      <c r="D5" s="353"/>
      <c r="E5" s="91"/>
      <c r="F5" s="740"/>
      <c r="G5" s="404"/>
      <c r="I5" s="84"/>
    </row>
    <row r="6" spans="1:13" s="90" customFormat="1" ht="14.1" customHeight="1" thickBot="1">
      <c r="A6" s="89"/>
      <c r="C6" s="729" t="s">
        <v>118</v>
      </c>
      <c r="D6" s="716"/>
      <c r="E6" s="354"/>
      <c r="F6" s="741"/>
      <c r="G6" s="627"/>
      <c r="I6" s="84"/>
    </row>
    <row r="7" spans="1:13" s="90" customFormat="1" ht="16.5" customHeight="1">
      <c r="A7" s="89"/>
      <c r="C7" s="773" t="s">
        <v>378</v>
      </c>
      <c r="D7" s="715"/>
      <c r="E7" s="638"/>
      <c r="F7" s="742"/>
      <c r="G7" s="628"/>
      <c r="I7" s="84"/>
    </row>
    <row r="8" spans="1:13" s="90" customFormat="1" ht="16.5" customHeight="1" thickBot="1">
      <c r="A8" s="89"/>
      <c r="C8" s="730"/>
      <c r="D8" s="717"/>
      <c r="E8" s="638"/>
      <c r="F8" s="742"/>
      <c r="G8" s="628"/>
      <c r="I8" s="84"/>
    </row>
    <row r="9" spans="1:13" s="90" customFormat="1" ht="15" customHeight="1">
      <c r="A9" s="89"/>
      <c r="C9" s="777" t="s">
        <v>116</v>
      </c>
      <c r="D9" s="778"/>
      <c r="E9" s="503"/>
      <c r="F9" s="779" t="s">
        <v>7</v>
      </c>
      <c r="G9" s="780"/>
      <c r="I9" s="894" t="str">
        <f t="array" ref="I9">IF(OR(CapEx!I6:I73&lt;&gt;""), "ERROR: Some capital purchases are before your start date. Please Fix (CapEx worksheet).", "")</f>
        <v/>
      </c>
      <c r="J9" s="776"/>
      <c r="K9" s="776"/>
      <c r="L9" s="776"/>
      <c r="M9" s="776"/>
    </row>
    <row r="10" spans="1:13" s="90" customFormat="1" ht="4.5" customHeight="1">
      <c r="A10" s="89"/>
      <c r="C10" s="777"/>
      <c r="D10" s="778"/>
      <c r="E10" s="503"/>
      <c r="F10" s="781"/>
      <c r="G10" s="780"/>
      <c r="I10" s="345"/>
      <c r="J10" s="776"/>
      <c r="K10" s="776"/>
      <c r="L10" s="776"/>
      <c r="M10" s="776"/>
    </row>
    <row r="11" spans="1:13" s="90" customFormat="1" ht="14.25" customHeight="1" thickBot="1">
      <c r="A11" s="89"/>
      <c r="C11" s="777"/>
      <c r="D11" s="778"/>
      <c r="E11" s="503"/>
      <c r="F11" s="782"/>
      <c r="G11" s="780"/>
      <c r="I11" s="894" t="str">
        <f t="array" ref="I11">IF(OR(CapInvest!I6:I43&lt;&gt;""), "ERROR: Some capital investments are before your start date. Please Fix (CapInvest worksheet.","")</f>
        <v/>
      </c>
      <c r="J11" s="776"/>
      <c r="K11" s="776"/>
      <c r="L11" s="776"/>
      <c r="M11" s="776"/>
    </row>
    <row r="12" spans="1:13" s="90" customFormat="1" ht="15" customHeight="1">
      <c r="A12" s="89"/>
      <c r="C12" s="783" t="s">
        <v>117</v>
      </c>
      <c r="D12" s="784"/>
      <c r="E12" s="785"/>
      <c r="F12" s="779">
        <v>2013</v>
      </c>
      <c r="G12" s="786"/>
      <c r="I12" s="84"/>
      <c r="J12" s="776"/>
      <c r="K12" s="776"/>
      <c r="L12" s="776"/>
      <c r="M12" s="776"/>
    </row>
    <row r="13" spans="1:13" s="94" customFormat="1" ht="14.1" customHeight="1">
      <c r="A13" s="272"/>
      <c r="C13" s="729"/>
      <c r="D13" s="718"/>
      <c r="E13" s="636"/>
      <c r="F13" s="744"/>
      <c r="G13" s="637"/>
      <c r="I13" s="84"/>
      <c r="J13" s="256"/>
      <c r="K13" s="256"/>
      <c r="L13" s="256"/>
      <c r="M13" s="256"/>
    </row>
    <row r="14" spans="1:13" s="94" customFormat="1" ht="21.75" customHeight="1" thickBot="1">
      <c r="A14" s="272"/>
      <c r="B14" s="722"/>
      <c r="C14" s="731" t="s">
        <v>141</v>
      </c>
      <c r="D14" s="353"/>
      <c r="E14" s="91"/>
      <c r="F14" s="743"/>
      <c r="G14" s="295"/>
      <c r="I14" s="84"/>
      <c r="J14" s="256"/>
      <c r="K14" s="256"/>
      <c r="L14" s="256"/>
      <c r="M14" s="256"/>
    </row>
    <row r="15" spans="1:13" s="94" customFormat="1" ht="14.25" customHeight="1">
      <c r="A15" s="272"/>
      <c r="C15" s="1204" t="s">
        <v>182</v>
      </c>
      <c r="D15" s="724"/>
      <c r="E15" s="355"/>
      <c r="F15" s="779" t="s">
        <v>193</v>
      </c>
      <c r="G15" s="295"/>
      <c r="I15" s="84"/>
    </row>
    <row r="16" spans="1:13" s="94" customFormat="1" ht="26.25" customHeight="1">
      <c r="A16" s="272"/>
      <c r="C16" s="1204"/>
      <c r="D16" s="724" t="s">
        <v>193</v>
      </c>
      <c r="E16" s="355"/>
      <c r="F16" s="745"/>
      <c r="G16" s="295"/>
      <c r="I16" s="95" t="s">
        <v>284</v>
      </c>
    </row>
    <row r="17" spans="1:9" s="94" customFormat="1" ht="12.75" customHeight="1" thickBot="1">
      <c r="A17" s="272"/>
      <c r="C17" s="728"/>
      <c r="D17" s="353"/>
      <c r="E17" s="91"/>
      <c r="F17" s="743"/>
      <c r="G17" s="295"/>
      <c r="I17" s="95"/>
    </row>
    <row r="18" spans="1:9" s="94" customFormat="1" ht="12.75">
      <c r="A18" s="272"/>
      <c r="C18" s="1203" t="s">
        <v>148</v>
      </c>
      <c r="D18" s="353"/>
      <c r="E18" s="91"/>
      <c r="F18" s="1073">
        <v>0.25</v>
      </c>
      <c r="G18" s="295"/>
      <c r="I18" s="95"/>
    </row>
    <row r="19" spans="1:9" s="94" customFormat="1" ht="27" customHeight="1">
      <c r="A19" s="272"/>
      <c r="C19" s="1203"/>
      <c r="D19" s="720"/>
      <c r="E19" s="356"/>
      <c r="F19" s="746"/>
      <c r="G19" s="629"/>
      <c r="I19" s="84"/>
    </row>
    <row r="20" spans="1:9" s="94" customFormat="1" ht="9.75" customHeight="1" thickBot="1">
      <c r="A20" s="272"/>
      <c r="C20" s="772"/>
      <c r="D20" s="720"/>
      <c r="E20" s="356"/>
      <c r="F20" s="747"/>
      <c r="G20" s="629"/>
      <c r="I20" s="84"/>
    </row>
    <row r="21" spans="1:9" s="94" customFormat="1" ht="12.75">
      <c r="A21" s="272"/>
      <c r="C21" s="1203" t="s">
        <v>194</v>
      </c>
      <c r="D21" s="720"/>
      <c r="E21" s="356"/>
      <c r="F21" s="774">
        <v>30</v>
      </c>
      <c r="G21" s="629"/>
      <c r="I21" s="84"/>
    </row>
    <row r="22" spans="1:9" s="94" customFormat="1" ht="28.5" customHeight="1">
      <c r="A22" s="272"/>
      <c r="C22" s="1203"/>
      <c r="D22" s="720"/>
      <c r="E22" s="356"/>
      <c r="F22" s="746"/>
      <c r="G22" s="639"/>
      <c r="I22" s="84"/>
    </row>
    <row r="23" spans="1:9" s="94" customFormat="1" ht="14.1" customHeight="1">
      <c r="A23" s="272"/>
      <c r="C23" s="720"/>
      <c r="D23" s="721"/>
      <c r="E23" s="357"/>
      <c r="F23" s="748"/>
      <c r="G23" s="630"/>
      <c r="I23" s="84"/>
    </row>
    <row r="24" spans="1:9" s="94" customFormat="1" ht="14.1" customHeight="1">
      <c r="A24" s="272"/>
      <c r="B24" s="722"/>
      <c r="C24" s="733"/>
      <c r="D24" s="716"/>
      <c r="E24" s="354"/>
      <c r="F24" s="747"/>
      <c r="G24" s="629"/>
      <c r="I24" s="95"/>
    </row>
    <row r="25" spans="1:9" s="94" customFormat="1" ht="25.5" customHeight="1" thickBot="1">
      <c r="A25" s="272"/>
      <c r="C25" s="734" t="s">
        <v>142</v>
      </c>
      <c r="D25" s="353"/>
      <c r="E25" s="91"/>
      <c r="F25" s="747"/>
      <c r="G25" s="629"/>
      <c r="I25" s="84"/>
    </row>
    <row r="26" spans="1:9" s="94" customFormat="1" ht="12.75">
      <c r="A26" s="272"/>
      <c r="C26" s="1205" t="s">
        <v>357</v>
      </c>
      <c r="D26" s="720"/>
      <c r="E26" s="356"/>
      <c r="F26" s="933">
        <v>5000</v>
      </c>
      <c r="G26" s="631"/>
      <c r="I26" s="84"/>
    </row>
    <row r="27" spans="1:9" s="94" customFormat="1" ht="17.25" customHeight="1">
      <c r="A27" s="272"/>
      <c r="C27" s="1205"/>
      <c r="D27" s="720"/>
      <c r="E27" s="356"/>
      <c r="F27" s="749"/>
      <c r="G27" s="631"/>
      <c r="I27" s="84"/>
    </row>
    <row r="28" spans="1:9" s="94" customFormat="1" ht="14.1" customHeight="1" thickBot="1">
      <c r="A28" s="272"/>
      <c r="C28" s="994"/>
      <c r="D28" s="720"/>
      <c r="E28" s="356"/>
      <c r="F28" s="750"/>
      <c r="G28" s="631"/>
      <c r="I28" s="84"/>
    </row>
    <row r="29" spans="1:9" s="94" customFormat="1" ht="12.75">
      <c r="A29" s="272"/>
      <c r="C29" s="1205" t="s">
        <v>360</v>
      </c>
      <c r="D29" s="720"/>
      <c r="E29" s="356"/>
      <c r="F29" s="933">
        <v>36</v>
      </c>
      <c r="G29" s="631"/>
      <c r="I29" s="84"/>
    </row>
    <row r="30" spans="1:9" s="94" customFormat="1" ht="14.1" customHeight="1">
      <c r="A30" s="272"/>
      <c r="C30" s="1205"/>
      <c r="D30" s="720"/>
      <c r="E30" s="356"/>
      <c r="F30" s="750"/>
      <c r="G30" s="631"/>
      <c r="I30" s="84"/>
    </row>
    <row r="31" spans="1:9" s="94" customFormat="1" ht="14.1" customHeight="1" thickBot="1">
      <c r="A31" s="272"/>
      <c r="C31" s="994"/>
      <c r="D31" s="720"/>
      <c r="E31" s="356"/>
      <c r="F31" s="750"/>
      <c r="G31" s="631"/>
      <c r="I31" s="84"/>
    </row>
    <row r="32" spans="1:9" s="94" customFormat="1" ht="12.75">
      <c r="A32" s="272"/>
      <c r="C32" s="1205" t="s">
        <v>144</v>
      </c>
      <c r="D32" s="720"/>
      <c r="E32" s="356"/>
      <c r="F32" s="775">
        <v>0.05</v>
      </c>
      <c r="G32" s="629"/>
      <c r="I32" s="84"/>
    </row>
    <row r="33" spans="1:9" s="94" customFormat="1" ht="30.75" customHeight="1">
      <c r="A33" s="272"/>
      <c r="C33" s="1205"/>
      <c r="D33" s="720"/>
      <c r="E33" s="356"/>
      <c r="F33" s="751"/>
      <c r="G33" s="629"/>
      <c r="I33" s="84"/>
    </row>
    <row r="34" spans="1:9" s="94" customFormat="1" ht="10.5" customHeight="1" thickBot="1">
      <c r="A34" s="272"/>
      <c r="C34" s="994"/>
      <c r="D34" s="720"/>
      <c r="E34" s="356"/>
      <c r="F34" s="752"/>
      <c r="G34" s="629"/>
      <c r="I34" s="84"/>
    </row>
    <row r="35" spans="1:9" s="94" customFormat="1" ht="12.75">
      <c r="A35" s="272"/>
      <c r="C35" s="1201" t="s">
        <v>361</v>
      </c>
      <c r="D35" s="720"/>
      <c r="E35" s="356"/>
      <c r="F35" s="775">
        <v>3.5000000000000003E-2</v>
      </c>
      <c r="G35" s="629"/>
      <c r="I35" s="84"/>
    </row>
    <row r="36" spans="1:9" s="94" customFormat="1" ht="16.5" customHeight="1">
      <c r="A36" s="272"/>
      <c r="C36" s="1201"/>
      <c r="D36" s="720"/>
      <c r="E36" s="356"/>
      <c r="F36" s="751"/>
      <c r="G36" s="629"/>
      <c r="I36" s="84"/>
    </row>
    <row r="37" spans="1:9" s="94" customFormat="1" ht="14.1" customHeight="1" thickBot="1">
      <c r="A37" s="272"/>
      <c r="C37" s="771"/>
      <c r="D37" s="720"/>
      <c r="E37" s="356"/>
      <c r="F37" s="752"/>
      <c r="G37" s="631"/>
      <c r="I37" s="84"/>
    </row>
    <row r="38" spans="1:9" s="94" customFormat="1" ht="12.75">
      <c r="A38" s="272"/>
      <c r="C38" s="1202" t="s">
        <v>143</v>
      </c>
      <c r="D38" s="720"/>
      <c r="E38" s="356"/>
      <c r="F38" s="775">
        <v>0.15</v>
      </c>
      <c r="G38" s="629"/>
      <c r="I38" s="84"/>
    </row>
    <row r="39" spans="1:9" s="94" customFormat="1" ht="18" customHeight="1">
      <c r="A39" s="272"/>
      <c r="C39" s="1202"/>
      <c r="D39" s="720"/>
      <c r="E39" s="356"/>
      <c r="F39" s="751"/>
      <c r="G39" s="629"/>
      <c r="I39" s="84"/>
    </row>
    <row r="40" spans="1:9" s="94" customFormat="1" ht="14.1" customHeight="1">
      <c r="A40" s="272"/>
      <c r="B40" s="723"/>
      <c r="C40" s="735"/>
      <c r="D40" s="721"/>
      <c r="E40" s="357"/>
      <c r="F40" s="753"/>
      <c r="G40" s="630"/>
      <c r="I40" s="84"/>
    </row>
    <row r="41" spans="1:9" s="94" customFormat="1" ht="14.1" customHeight="1">
      <c r="A41" s="272"/>
      <c r="C41" s="736"/>
      <c r="D41" s="716"/>
      <c r="E41" s="354"/>
      <c r="F41" s="752"/>
      <c r="G41" s="629"/>
      <c r="I41" s="84"/>
    </row>
    <row r="42" spans="1:9" s="94" customFormat="1" ht="14.1" customHeight="1" thickBot="1">
      <c r="A42" s="272"/>
      <c r="C42" s="734" t="s">
        <v>145</v>
      </c>
      <c r="D42" s="353"/>
      <c r="E42" s="91"/>
      <c r="F42" s="752"/>
      <c r="G42" s="629"/>
      <c r="I42" s="84"/>
    </row>
    <row r="43" spans="1:9" s="94" customFormat="1" ht="12.75">
      <c r="A43" s="272"/>
      <c r="C43" s="1202" t="s">
        <v>281</v>
      </c>
      <c r="D43" s="720"/>
      <c r="E43" s="356"/>
      <c r="F43" s="933">
        <v>5000</v>
      </c>
      <c r="G43" s="631"/>
      <c r="I43" s="84"/>
    </row>
    <row r="44" spans="1:9" s="94" customFormat="1" ht="27.75" customHeight="1">
      <c r="A44" s="272"/>
      <c r="C44" s="1202"/>
      <c r="D44" s="720"/>
      <c r="E44" s="356"/>
      <c r="F44" s="754"/>
      <c r="G44" s="631"/>
      <c r="I44" s="84"/>
    </row>
    <row r="45" spans="1:9" s="94" customFormat="1" ht="14.1" customHeight="1" thickBot="1">
      <c r="A45" s="272"/>
      <c r="C45" s="736"/>
      <c r="D45" s="716"/>
      <c r="E45" s="354"/>
      <c r="F45" s="752"/>
      <c r="G45" s="629"/>
      <c r="I45" s="84"/>
    </row>
    <row r="46" spans="1:9" s="94" customFormat="1" ht="12.75">
      <c r="A46" s="272"/>
      <c r="C46" s="1202" t="s">
        <v>146</v>
      </c>
      <c r="D46" s="720"/>
      <c r="E46" s="356"/>
      <c r="F46" s="775">
        <v>0.25</v>
      </c>
      <c r="G46" s="629"/>
      <c r="I46" s="84"/>
    </row>
    <row r="47" spans="1:9" s="94" customFormat="1" ht="16.5" customHeight="1">
      <c r="A47" s="272"/>
      <c r="C47" s="1202"/>
      <c r="D47" s="720"/>
      <c r="E47" s="356"/>
      <c r="F47" s="751"/>
      <c r="G47" s="629"/>
      <c r="I47" s="84"/>
    </row>
    <row r="48" spans="1:9" s="94" customFormat="1" ht="14.1" customHeight="1" thickBot="1">
      <c r="A48" s="272"/>
      <c r="C48" s="736"/>
      <c r="D48" s="716"/>
      <c r="E48" s="354"/>
      <c r="F48" s="752"/>
      <c r="G48" s="629"/>
      <c r="I48" s="84"/>
    </row>
    <row r="49" spans="1:9" s="94" customFormat="1" ht="12.75">
      <c r="A49" s="272"/>
      <c r="B49" s="497"/>
      <c r="C49" s="1203" t="s">
        <v>176</v>
      </c>
      <c r="D49" s="719"/>
      <c r="E49" s="720"/>
      <c r="F49" s="775">
        <v>0.01</v>
      </c>
      <c r="G49" s="629"/>
      <c r="I49" s="84"/>
    </row>
    <row r="50" spans="1:9" s="94" customFormat="1" ht="18" customHeight="1">
      <c r="A50" s="272"/>
      <c r="B50" s="497"/>
      <c r="C50" s="1203"/>
      <c r="D50" s="719"/>
      <c r="E50" s="720"/>
      <c r="F50" s="751"/>
      <c r="G50" s="629"/>
      <c r="I50" s="84"/>
    </row>
    <row r="51" spans="1:9" ht="6" customHeight="1">
      <c r="A51" s="573"/>
      <c r="B51" s="571"/>
      <c r="C51" s="732"/>
      <c r="D51" s="572"/>
      <c r="E51" s="570"/>
      <c r="F51" s="755"/>
      <c r="G51" s="572"/>
      <c r="I51" s="84"/>
    </row>
    <row r="52" spans="1:9">
      <c r="I52" s="84"/>
    </row>
    <row r="53" spans="1:9">
      <c r="I53" s="84"/>
    </row>
  </sheetData>
  <sheetProtection sheet="1" objects="1" scenarios="1"/>
  <dataConsolidate/>
  <mergeCells count="11">
    <mergeCell ref="C18:C19"/>
    <mergeCell ref="C21:C22"/>
    <mergeCell ref="C15:C16"/>
    <mergeCell ref="C32:C33"/>
    <mergeCell ref="C26:C27"/>
    <mergeCell ref="C29:C30"/>
    <mergeCell ref="C35:C36"/>
    <mergeCell ref="C38:C39"/>
    <mergeCell ref="C43:C44"/>
    <mergeCell ref="C46:C47"/>
    <mergeCell ref="C49:C50"/>
  </mergeCells>
  <phoneticPr fontId="3" type="noConversion"/>
  <conditionalFormatting sqref="I9">
    <cfRule type="containsText" dxfId="15" priority="3" operator="containsText" text="ERROR">
      <formula>NOT(ISERROR(SEARCH("ERROR",I9)))</formula>
    </cfRule>
  </conditionalFormatting>
  <conditionalFormatting sqref="I11">
    <cfRule type="containsText" dxfId="14" priority="2" operator="containsText" text="ERROR">
      <formula>NOT(ISERROR(SEARCH("ERROR",I11)))</formula>
    </cfRule>
  </conditionalFormatting>
  <dataValidations count="7">
    <dataValidation errorStyle="warning" allowBlank="1" showInputMessage="1" showErrorMessage="1" errorTitle="Whoa!" error="This be wrong!" sqref="F26:G27 F29"/>
    <dataValidation type="textLength" showErrorMessage="1" errorTitle="Company Name" error="Please enter a Company Name using between 1 and 40 characters." promptTitle="Company Name" prompt="The name you enter here will appear on your financial printouts." sqref="C7:E8">
      <formula1>1</formula1>
      <formula2>45</formula2>
    </dataValidation>
    <dataValidation type="list" allowBlank="1" showInputMessage="1" showErrorMessage="1" errorTitle="Invalid month." error="Invalid month. Please select a month from the drop-down list, or enter the full name of the month (e.g. &quot;December&quot;, not &quot;Dec&quot;)." sqref="F10">
      <formula1>listMonths</formula1>
    </dataValidation>
    <dataValidation type="list" allowBlank="1" showInputMessage="1" showErrorMessage="1" errorTitle="Invalid Year" error="Please enter a year between 2008 and 2012 as the first year of your business." sqref="F12">
      <formula1>"2000, 2001, 2002, 2003, 2004, 2005, 2006, 2007, 2008, 2009, 2010, 2011, 2012, 2013, 2014, 2015, 2016, 2017, 2018, 2019, 2020, 2021, 2022, 2023, 2024, 2025, 2026, 2027, 2028, 2029, 2030"</formula1>
    </dataValidation>
    <dataValidation type="list" allowBlank="1" showInputMessage="1" showErrorMessage="1" sqref="F15:F16">
      <formula1>"One, Two, Three, Four, Five, Six, Seven, Eight, Nine, Ten"</formula1>
    </dataValidation>
    <dataValidation type="list" allowBlank="1" showInputMessage="1" showErrorMessage="1" errorTitle="Invalid month." error="Invalid month. Please select a month from the drop-down list, or enter the full name of the month (e.g. &quot;December&quot;, not &quot;Dec&quot;)." sqref="F9">
      <formula1>"January, February, March, April, May, June, July, August, September, October, November, December"</formula1>
    </dataValidation>
    <dataValidation type="whole" allowBlank="1" showErrorMessage="1" errorTitle="Invalid Number" error="This cell only accepts a number between 0 and 120." sqref="G22 F21">
      <formula1>0</formula1>
      <formula2>120</formula2>
    </dataValidation>
  </dataValidations>
  <printOptions horizontalCentered="1"/>
  <pageMargins left="0.75" right="0.75" top="1" bottom="0.49" header="0.5" footer="0.5"/>
  <pageSetup scale="80" orientation="portrait" horizontalDpi="4294967292" verticalDpi="4294967292" r:id="rId1"/>
  <headerFooter alignWithMargins="0">
    <oddHeader>&amp;CSetup &amp; Assumptions</oddHeader>
    <oddFooter>Page &amp;P of &amp;N</oddFooter>
  </headerFooter>
  <legacyDrawing r:id="rId2"/>
</worksheet>
</file>

<file path=xl/worksheets/sheet7.xml><?xml version="1.0" encoding="utf-8"?>
<worksheet xmlns="http://schemas.openxmlformats.org/spreadsheetml/2006/main" xmlns:r="http://schemas.openxmlformats.org/officeDocument/2006/relationships">
  <sheetPr codeName="SalesProj">
    <pageSetUpPr autoPageBreaks="0"/>
  </sheetPr>
  <dimension ref="A1:AS114"/>
  <sheetViews>
    <sheetView showGridLines="0" showOutlineSymbols="0" zoomScaleNormal="100" zoomScaleSheetLayoutView="50" workbookViewId="0">
      <selection activeCell="B5" sqref="B5"/>
    </sheetView>
  </sheetViews>
  <sheetFormatPr defaultColWidth="10.5703125" defaultRowHeight="12" customHeight="1"/>
  <cols>
    <col min="1" max="1" width="1.7109375" style="94" customWidth="1"/>
    <col min="2" max="2" width="32.5703125" style="94" customWidth="1"/>
    <col min="3" max="3" width="7.28515625" style="96" bestFit="1" customWidth="1"/>
    <col min="4" max="4" width="7.42578125" style="96" customWidth="1"/>
    <col min="5" max="16" width="10.7109375" style="94" customWidth="1"/>
    <col min="17" max="17" width="12.7109375" style="94" customWidth="1"/>
    <col min="18" max="18" width="1.7109375" style="94" customWidth="1"/>
    <col min="19" max="30" width="10.7109375" style="94" customWidth="1"/>
    <col min="31" max="31" width="12.7109375" style="94" customWidth="1"/>
    <col min="32" max="32" width="1.7109375" style="94" customWidth="1"/>
    <col min="33" max="36" width="10.7109375" style="94" customWidth="1"/>
    <col min="37" max="37" width="12.7109375" style="94" customWidth="1"/>
    <col min="38" max="38" width="1.7109375" style="94" customWidth="1"/>
    <col min="39" max="42" width="10.7109375" style="94" customWidth="1"/>
    <col min="43" max="43" width="12.7109375" style="94" customWidth="1"/>
    <col min="44" max="44" width="1.7109375" style="94" customWidth="1"/>
    <col min="45" max="45" width="12.7109375" style="94" customWidth="1"/>
    <col min="46" max="16384" width="10.5703125" style="94"/>
  </cols>
  <sheetData>
    <row r="1" spans="1:45" ht="9.9499999999999993" customHeight="1"/>
    <row r="2" spans="1:45" s="256" customFormat="1" ht="24.95" customHeight="1" thickBot="1">
      <c r="A2" s="251"/>
      <c r="B2" s="252" t="s">
        <v>96</v>
      </c>
      <c r="C2" s="97"/>
      <c r="D2" s="97"/>
      <c r="E2" s="85">
        <f>Config!L2</f>
        <v>2013</v>
      </c>
      <c r="F2" s="253"/>
      <c r="G2" s="253"/>
      <c r="H2" s="253"/>
      <c r="I2" s="253"/>
      <c r="J2" s="253"/>
      <c r="K2" s="253"/>
      <c r="L2" s="253"/>
      <c r="M2" s="253"/>
      <c r="N2" s="253"/>
      <c r="O2" s="253"/>
      <c r="P2" s="253"/>
      <c r="Q2" s="254"/>
      <c r="R2" s="553"/>
      <c r="S2" s="85">
        <f>E2+1</f>
        <v>2014</v>
      </c>
      <c r="T2" s="253"/>
      <c r="U2" s="253"/>
      <c r="V2" s="253"/>
      <c r="W2" s="253"/>
      <c r="X2" s="253"/>
      <c r="Y2" s="253"/>
      <c r="Z2" s="253"/>
      <c r="AA2" s="253"/>
      <c r="AB2" s="253"/>
      <c r="AC2" s="253"/>
      <c r="AD2" s="253"/>
      <c r="AE2" s="254"/>
      <c r="AG2" s="257">
        <f>S2+1</f>
        <v>2015</v>
      </c>
      <c r="AH2" s="253"/>
      <c r="AI2" s="253"/>
      <c r="AJ2" s="253"/>
      <c r="AK2" s="254"/>
      <c r="AM2" s="257">
        <f>AG2+1</f>
        <v>2016</v>
      </c>
      <c r="AN2" s="253"/>
      <c r="AO2" s="253"/>
      <c r="AP2" s="258"/>
      <c r="AQ2" s="253"/>
      <c r="AS2" s="259">
        <f>AM2+1</f>
        <v>2017</v>
      </c>
    </row>
    <row r="3" spans="1:45" s="88" customFormat="1" ht="14.1" customHeight="1" thickBot="1">
      <c r="A3" s="86"/>
      <c r="B3" s="260"/>
      <c r="C3" s="1206" t="s">
        <v>177</v>
      </c>
      <c r="D3" s="1206"/>
      <c r="E3" s="260" t="str">
        <f>Config!B67</f>
        <v>January</v>
      </c>
      <c r="F3" s="260" t="str">
        <f>Config!C67</f>
        <v>February</v>
      </c>
      <c r="G3" s="260" t="str">
        <f>Config!D67</f>
        <v>March</v>
      </c>
      <c r="H3" s="260" t="str">
        <f>Config!E67</f>
        <v>April</v>
      </c>
      <c r="I3" s="260" t="str">
        <f>Config!F67</f>
        <v>May</v>
      </c>
      <c r="J3" s="260" t="str">
        <f>Config!G67</f>
        <v>June</v>
      </c>
      <c r="K3" s="260" t="str">
        <f>Config!H67</f>
        <v>July</v>
      </c>
      <c r="L3" s="260" t="str">
        <f>Config!I67</f>
        <v>August</v>
      </c>
      <c r="M3" s="260" t="str">
        <f>Config!J67</f>
        <v>September</v>
      </c>
      <c r="N3" s="260" t="str">
        <f>Config!K67</f>
        <v>October</v>
      </c>
      <c r="O3" s="260" t="str">
        <f>Config!L67</f>
        <v>November</v>
      </c>
      <c r="P3" s="260" t="str">
        <f>Config!M67</f>
        <v>December</v>
      </c>
      <c r="Q3" s="261" t="s">
        <v>18</v>
      </c>
      <c r="R3" s="554"/>
      <c r="S3" s="87" t="str">
        <f>E3</f>
        <v>January</v>
      </c>
      <c r="T3" s="260" t="str">
        <f>F3</f>
        <v>February</v>
      </c>
      <c r="U3" s="260" t="str">
        <f>G3</f>
        <v>March</v>
      </c>
      <c r="V3" s="260" t="str">
        <f>H3</f>
        <v>April</v>
      </c>
      <c r="W3" s="260" t="str">
        <f>I3</f>
        <v>May</v>
      </c>
      <c r="X3" s="260" t="str">
        <f t="shared" ref="X3:AD3" si="0">J3</f>
        <v>June</v>
      </c>
      <c r="Y3" s="260" t="str">
        <f t="shared" si="0"/>
        <v>July</v>
      </c>
      <c r="Z3" s="260" t="str">
        <f t="shared" si="0"/>
        <v>August</v>
      </c>
      <c r="AA3" s="260" t="str">
        <f t="shared" si="0"/>
        <v>September</v>
      </c>
      <c r="AB3" s="260" t="str">
        <f t="shared" si="0"/>
        <v>October</v>
      </c>
      <c r="AC3" s="260" t="str">
        <f t="shared" si="0"/>
        <v>November</v>
      </c>
      <c r="AD3" s="260" t="str">
        <f t="shared" si="0"/>
        <v>December</v>
      </c>
      <c r="AE3" s="261" t="s">
        <v>18</v>
      </c>
      <c r="AG3" s="558" t="s">
        <v>49</v>
      </c>
      <c r="AH3" s="559" t="s">
        <v>50</v>
      </c>
      <c r="AI3" s="559" t="s">
        <v>51</v>
      </c>
      <c r="AJ3" s="560" t="s">
        <v>52</v>
      </c>
      <c r="AK3" s="561" t="s">
        <v>18</v>
      </c>
      <c r="AM3" s="562" t="s">
        <v>49</v>
      </c>
      <c r="AN3" s="563" t="s">
        <v>50</v>
      </c>
      <c r="AO3" s="563" t="s">
        <v>51</v>
      </c>
      <c r="AP3" s="564" t="s">
        <v>52</v>
      </c>
      <c r="AQ3" s="565" t="s">
        <v>18</v>
      </c>
      <c r="AS3" s="266"/>
    </row>
    <row r="4" spans="1:45" s="88" customFormat="1" ht="14.1" customHeight="1">
      <c r="A4" s="86"/>
      <c r="B4" s="269"/>
      <c r="C4" s="1084"/>
      <c r="D4" s="1085"/>
      <c r="E4" s="293"/>
      <c r="F4" s="86"/>
      <c r="G4" s="86"/>
      <c r="H4" s="86"/>
      <c r="I4" s="86"/>
      <c r="J4" s="86"/>
      <c r="K4" s="86"/>
      <c r="L4" s="86"/>
      <c r="M4" s="86"/>
      <c r="N4" s="86"/>
      <c r="O4" s="86"/>
      <c r="Q4" s="270"/>
      <c r="R4" s="554"/>
      <c r="S4" s="86"/>
      <c r="T4" s="86"/>
      <c r="U4" s="86"/>
      <c r="V4" s="86"/>
      <c r="W4" s="86"/>
      <c r="X4" s="86"/>
      <c r="Y4" s="86"/>
      <c r="Z4" s="86"/>
      <c r="AA4" s="86"/>
      <c r="AB4" s="86"/>
      <c r="AC4" s="86"/>
      <c r="AE4" s="270"/>
      <c r="AG4" s="271"/>
      <c r="AH4" s="86"/>
      <c r="AI4" s="86"/>
      <c r="AK4" s="270"/>
      <c r="AM4" s="271"/>
      <c r="AN4" s="1149"/>
      <c r="AO4" s="86"/>
      <c r="AP4" s="262"/>
      <c r="AQ4" s="262"/>
      <c r="AS4" s="566"/>
    </row>
    <row r="5" spans="1:45" ht="14.1" customHeight="1">
      <c r="A5" s="272"/>
      <c r="B5" s="98" t="s">
        <v>268</v>
      </c>
      <c r="C5" s="1086"/>
      <c r="D5" s="1169"/>
      <c r="E5" s="545"/>
      <c r="F5" s="274"/>
      <c r="G5" s="274"/>
      <c r="H5" s="274"/>
      <c r="I5" s="274"/>
      <c r="J5" s="275"/>
      <c r="K5" s="275"/>
      <c r="L5" s="275"/>
      <c r="M5" s="275"/>
      <c r="N5" s="275"/>
      <c r="O5" s="275"/>
      <c r="P5" s="276"/>
      <c r="Q5" s="277"/>
      <c r="R5" s="555"/>
      <c r="S5" s="274"/>
      <c r="T5" s="274"/>
      <c r="U5" s="274"/>
      <c r="V5" s="274"/>
      <c r="W5" s="274"/>
      <c r="X5" s="275"/>
      <c r="Y5" s="275"/>
      <c r="Z5" s="275"/>
      <c r="AA5" s="275"/>
      <c r="AB5" s="275"/>
      <c r="AC5" s="275"/>
      <c r="AD5" s="276"/>
      <c r="AE5" s="277"/>
      <c r="AG5" s="308"/>
      <c r="AH5" s="275"/>
      <c r="AI5" s="275"/>
      <c r="AJ5" s="276"/>
      <c r="AK5" s="277"/>
      <c r="AM5" s="278"/>
      <c r="AN5" s="313"/>
      <c r="AO5" s="313"/>
      <c r="AP5" s="318"/>
      <c r="AQ5" s="280"/>
      <c r="AS5" s="277"/>
    </row>
    <row r="6" spans="1:45" ht="14.1" customHeight="1">
      <c r="B6" s="359" t="s">
        <v>76</v>
      </c>
      <c r="C6" s="1088"/>
      <c r="D6" s="1077">
        <v>0.02</v>
      </c>
      <c r="E6" s="655">
        <v>0</v>
      </c>
      <c r="F6" s="77">
        <f t="shared" ref="F6:P6" si="1">E6*(1+P1GrowthRate)</f>
        <v>0</v>
      </c>
      <c r="G6" s="77">
        <f t="shared" si="1"/>
        <v>0</v>
      </c>
      <c r="H6" s="77">
        <f t="shared" si="1"/>
        <v>0</v>
      </c>
      <c r="I6" s="77">
        <f t="shared" si="1"/>
        <v>0</v>
      </c>
      <c r="J6" s="77">
        <f t="shared" si="1"/>
        <v>0</v>
      </c>
      <c r="K6" s="77">
        <f t="shared" si="1"/>
        <v>0</v>
      </c>
      <c r="L6" s="77">
        <f t="shared" si="1"/>
        <v>0</v>
      </c>
      <c r="M6" s="77">
        <f t="shared" si="1"/>
        <v>0</v>
      </c>
      <c r="N6" s="77">
        <f t="shared" si="1"/>
        <v>0</v>
      </c>
      <c r="O6" s="77">
        <f t="shared" si="1"/>
        <v>0</v>
      </c>
      <c r="P6" s="77">
        <f t="shared" si="1"/>
        <v>0</v>
      </c>
      <c r="Q6" s="360">
        <f t="shared" ref="Q6:Q11" si="2">SUM(E6:P6)</f>
        <v>0</v>
      </c>
      <c r="R6" s="555"/>
      <c r="S6" s="77">
        <f>P6*(1+P1GrowthRate)</f>
        <v>0</v>
      </c>
      <c r="T6" s="77">
        <f t="shared" ref="T6:AD6" si="3">S6*(1+P1GrowthRate)</f>
        <v>0</v>
      </c>
      <c r="U6" s="77">
        <f t="shared" si="3"/>
        <v>0</v>
      </c>
      <c r="V6" s="77">
        <f t="shared" si="3"/>
        <v>0</v>
      </c>
      <c r="W6" s="77">
        <f t="shared" si="3"/>
        <v>0</v>
      </c>
      <c r="X6" s="77">
        <f t="shared" si="3"/>
        <v>0</v>
      </c>
      <c r="Y6" s="77">
        <f t="shared" si="3"/>
        <v>0</v>
      </c>
      <c r="Z6" s="77">
        <f t="shared" si="3"/>
        <v>0</v>
      </c>
      <c r="AA6" s="77">
        <f t="shared" si="3"/>
        <v>0</v>
      </c>
      <c r="AB6" s="77">
        <f t="shared" si="3"/>
        <v>0</v>
      </c>
      <c r="AC6" s="77">
        <f t="shared" si="3"/>
        <v>0</v>
      </c>
      <c r="AD6" s="77">
        <f t="shared" si="3"/>
        <v>0</v>
      </c>
      <c r="AE6" s="360">
        <f>SUM(S6:AD6)</f>
        <v>0</v>
      </c>
      <c r="AF6" s="246"/>
      <c r="AG6" s="1145">
        <f>-FV(P1GrowthRate,3,($AD6*(1+P1GrowthRate)))</f>
        <v>0</v>
      </c>
      <c r="AH6" s="77">
        <f>AG6*(1+P1GrowthRate)^3</f>
        <v>0</v>
      </c>
      <c r="AI6" s="101">
        <f>AH6*(1+P1GrowthRate)^3</f>
        <v>0</v>
      </c>
      <c r="AJ6" s="101">
        <f>AI6*(1+P1GrowthRate)^3</f>
        <v>0</v>
      </c>
      <c r="AK6" s="653">
        <f t="shared" ref="AK6:AK11" si="4">SUM(AG6:AJ6)</f>
        <v>0</v>
      </c>
      <c r="AL6" s="654"/>
      <c r="AM6" s="1147">
        <f>AJ6*(1+P1GrowthRate)^3</f>
        <v>0</v>
      </c>
      <c r="AN6" s="655">
        <f>AM6*(1+P1GrowthRate)^3</f>
        <v>0</v>
      </c>
      <c r="AO6" s="655">
        <f>AN6*(1+P1GrowthRate)^3</f>
        <v>0</v>
      </c>
      <c r="AP6" s="652">
        <f>AO6*(1+P1GrowthRate)^3</f>
        <v>0</v>
      </c>
      <c r="AQ6" s="656">
        <f t="shared" ref="AQ6:AQ11" si="5">SUM(AM6:AP6)</f>
        <v>0</v>
      </c>
      <c r="AR6" s="654"/>
      <c r="AS6" s="1082">
        <f>AQ6*(1+P1GrowthRate)^12</f>
        <v>0</v>
      </c>
    </row>
    <row r="7" spans="1:45" s="256" customFormat="1" ht="14.1" customHeight="1">
      <c r="A7" s="251"/>
      <c r="B7" s="1078" t="s">
        <v>77</v>
      </c>
      <c r="C7" s="1076"/>
      <c r="D7" s="1077">
        <v>2.5000000000000001E-2</v>
      </c>
      <c r="E7" s="1079">
        <v>0</v>
      </c>
      <c r="F7" s="1079">
        <f>E7</f>
        <v>0</v>
      </c>
      <c r="G7" s="1079">
        <f t="shared" ref="G7:P7" si="6">F7</f>
        <v>0</v>
      </c>
      <c r="H7" s="1079">
        <f t="shared" si="6"/>
        <v>0</v>
      </c>
      <c r="I7" s="1079">
        <f t="shared" si="6"/>
        <v>0</v>
      </c>
      <c r="J7" s="1079">
        <f t="shared" si="6"/>
        <v>0</v>
      </c>
      <c r="K7" s="1079">
        <f t="shared" si="6"/>
        <v>0</v>
      </c>
      <c r="L7" s="1079">
        <f t="shared" si="6"/>
        <v>0</v>
      </c>
      <c r="M7" s="1079">
        <f t="shared" si="6"/>
        <v>0</v>
      </c>
      <c r="N7" s="1079">
        <f t="shared" si="6"/>
        <v>0</v>
      </c>
      <c r="O7" s="1079">
        <f t="shared" si="6"/>
        <v>0</v>
      </c>
      <c r="P7" s="1079">
        <f t="shared" si="6"/>
        <v>0</v>
      </c>
      <c r="Q7" s="657"/>
      <c r="R7" s="1080"/>
      <c r="S7" s="1079">
        <f>P7*(1+$D7)</f>
        <v>0</v>
      </c>
      <c r="T7" s="1079">
        <f>S7</f>
        <v>0</v>
      </c>
      <c r="U7" s="1079">
        <f t="shared" ref="U7:AD7" si="7">T7</f>
        <v>0</v>
      </c>
      <c r="V7" s="1079">
        <f t="shared" si="7"/>
        <v>0</v>
      </c>
      <c r="W7" s="1079">
        <f t="shared" si="7"/>
        <v>0</v>
      </c>
      <c r="X7" s="1079">
        <f t="shared" si="7"/>
        <v>0</v>
      </c>
      <c r="Y7" s="1079">
        <f t="shared" si="7"/>
        <v>0</v>
      </c>
      <c r="Z7" s="1079">
        <f t="shared" si="7"/>
        <v>0</v>
      </c>
      <c r="AA7" s="1079">
        <f t="shared" si="7"/>
        <v>0</v>
      </c>
      <c r="AB7" s="1079">
        <f t="shared" si="7"/>
        <v>0</v>
      </c>
      <c r="AC7" s="1079">
        <f t="shared" si="7"/>
        <v>0</v>
      </c>
      <c r="AD7" s="1079">
        <f t="shared" si="7"/>
        <v>0</v>
      </c>
      <c r="AE7" s="657"/>
      <c r="AF7" s="668"/>
      <c r="AG7" s="883">
        <f>AD7*(1+$D7)</f>
        <v>0</v>
      </c>
      <c r="AH7" s="1079">
        <f>AG7</f>
        <v>0</v>
      </c>
      <c r="AI7" s="1079">
        <f>AH7</f>
        <v>0</v>
      </c>
      <c r="AJ7" s="1079">
        <f>AI7</f>
        <v>0</v>
      </c>
      <c r="AK7" s="657"/>
      <c r="AL7" s="668"/>
      <c r="AM7" s="888">
        <f>AJ7*(1+$D7)</f>
        <v>0</v>
      </c>
      <c r="AN7" s="1079">
        <f>AM7</f>
        <v>0</v>
      </c>
      <c r="AO7" s="1079">
        <f>AN7</f>
        <v>0</v>
      </c>
      <c r="AP7" s="1083">
        <f>AO7</f>
        <v>0</v>
      </c>
      <c r="AQ7" s="659"/>
      <c r="AR7" s="668"/>
      <c r="AS7" s="1083">
        <f>AP7*(1+$D7)</f>
        <v>0</v>
      </c>
    </row>
    <row r="8" spans="1:45" ht="14.1" customHeight="1">
      <c r="A8" s="272"/>
      <c r="B8" s="362" t="s">
        <v>91</v>
      </c>
      <c r="C8" s="1090"/>
      <c r="D8" s="1091"/>
      <c r="E8" s="663">
        <f t="shared" ref="E8:P8" si="8">PRODUCT(E6:E7)</f>
        <v>0</v>
      </c>
      <c r="F8" s="364">
        <f t="shared" si="8"/>
        <v>0</v>
      </c>
      <c r="G8" s="364">
        <f t="shared" si="8"/>
        <v>0</v>
      </c>
      <c r="H8" s="364">
        <f t="shared" si="8"/>
        <v>0</v>
      </c>
      <c r="I8" s="364">
        <f t="shared" si="8"/>
        <v>0</v>
      </c>
      <c r="J8" s="364">
        <f t="shared" si="8"/>
        <v>0</v>
      </c>
      <c r="K8" s="364">
        <f t="shared" si="8"/>
        <v>0</v>
      </c>
      <c r="L8" s="364">
        <f t="shared" si="8"/>
        <v>0</v>
      </c>
      <c r="M8" s="364">
        <f t="shared" si="8"/>
        <v>0</v>
      </c>
      <c r="N8" s="364">
        <f t="shared" si="8"/>
        <v>0</v>
      </c>
      <c r="O8" s="364">
        <f t="shared" si="8"/>
        <v>0</v>
      </c>
      <c r="P8" s="365">
        <f t="shared" si="8"/>
        <v>0</v>
      </c>
      <c r="Q8" s="286">
        <f t="shared" si="2"/>
        <v>0</v>
      </c>
      <c r="R8" s="556"/>
      <c r="S8" s="363">
        <f t="shared" ref="S8:AD8" si="9">PRODUCT(S6:S7)</f>
        <v>0</v>
      </c>
      <c r="T8" s="364">
        <f t="shared" si="9"/>
        <v>0</v>
      </c>
      <c r="U8" s="364">
        <f t="shared" si="9"/>
        <v>0</v>
      </c>
      <c r="V8" s="364">
        <f t="shared" si="9"/>
        <v>0</v>
      </c>
      <c r="W8" s="364">
        <f t="shared" si="9"/>
        <v>0</v>
      </c>
      <c r="X8" s="364">
        <f t="shared" si="9"/>
        <v>0</v>
      </c>
      <c r="Y8" s="364">
        <f t="shared" si="9"/>
        <v>0</v>
      </c>
      <c r="Z8" s="364">
        <f t="shared" si="9"/>
        <v>0</v>
      </c>
      <c r="AA8" s="364">
        <f t="shared" si="9"/>
        <v>0</v>
      </c>
      <c r="AB8" s="364">
        <f t="shared" si="9"/>
        <v>0</v>
      </c>
      <c r="AC8" s="364">
        <f t="shared" si="9"/>
        <v>0</v>
      </c>
      <c r="AD8" s="365">
        <f t="shared" si="9"/>
        <v>0</v>
      </c>
      <c r="AE8" s="286">
        <f t="shared" ref="AE8:AE13" si="10">SUM(S8:AD8)</f>
        <v>0</v>
      </c>
      <c r="AF8" s="283"/>
      <c r="AG8" s="366">
        <f>PRODUCT(AG6:AG7)</f>
        <v>0</v>
      </c>
      <c r="AH8" s="364">
        <f>PRODUCT(AH6:AH7)</f>
        <v>0</v>
      </c>
      <c r="AI8" s="364">
        <f>PRODUCT(AI6:AI7)</f>
        <v>0</v>
      </c>
      <c r="AJ8" s="660">
        <f>PRODUCT(AJ6:AJ7)</f>
        <v>0</v>
      </c>
      <c r="AK8" s="661">
        <f t="shared" si="4"/>
        <v>0</v>
      </c>
      <c r="AL8" s="658"/>
      <c r="AM8" s="662">
        <f>PRODUCT(AM6:AM7)</f>
        <v>0</v>
      </c>
      <c r="AN8" s="700">
        <f>PRODUCT(AN6:AN7)</f>
        <v>0</v>
      </c>
      <c r="AO8" s="1146">
        <f>PRODUCT(AO6:AO7)</f>
        <v>0</v>
      </c>
      <c r="AP8" s="664">
        <f>PRODUCT(AP6:AP7)</f>
        <v>0</v>
      </c>
      <c r="AQ8" s="665">
        <f t="shared" si="5"/>
        <v>0</v>
      </c>
      <c r="AR8" s="658"/>
      <c r="AS8" s="666">
        <f>PRODUCT(AS6:AS7)</f>
        <v>0</v>
      </c>
    </row>
    <row r="9" spans="1:45" ht="14.1" customHeight="1">
      <c r="A9" s="272"/>
      <c r="B9" s="367" t="s">
        <v>78</v>
      </c>
      <c r="C9" s="1092">
        <v>0.5</v>
      </c>
      <c r="D9" s="1089">
        <v>0.15</v>
      </c>
      <c r="E9" s="700">
        <f t="shared" ref="E9:P9" si="11">E8*P1CommRate*P1CommSales</f>
        <v>0</v>
      </c>
      <c r="F9" s="368">
        <f t="shared" si="11"/>
        <v>0</v>
      </c>
      <c r="G9" s="368">
        <f t="shared" si="11"/>
        <v>0</v>
      </c>
      <c r="H9" s="368">
        <f t="shared" si="11"/>
        <v>0</v>
      </c>
      <c r="I9" s="368">
        <f t="shared" si="11"/>
        <v>0</v>
      </c>
      <c r="J9" s="368">
        <f t="shared" si="11"/>
        <v>0</v>
      </c>
      <c r="K9" s="368">
        <f t="shared" si="11"/>
        <v>0</v>
      </c>
      <c r="L9" s="368">
        <f t="shared" si="11"/>
        <v>0</v>
      </c>
      <c r="M9" s="368">
        <f t="shared" si="11"/>
        <v>0</v>
      </c>
      <c r="N9" s="368">
        <f t="shared" si="11"/>
        <v>0</v>
      </c>
      <c r="O9" s="368">
        <f t="shared" si="11"/>
        <v>0</v>
      </c>
      <c r="P9" s="368">
        <f t="shared" si="11"/>
        <v>0</v>
      </c>
      <c r="Q9" s="281">
        <f t="shared" si="2"/>
        <v>0</v>
      </c>
      <c r="R9" s="556"/>
      <c r="S9" s="368">
        <f t="shared" ref="S9:AD9" si="12">S8*P1CommRate*P1CommSales</f>
        <v>0</v>
      </c>
      <c r="T9" s="368">
        <f t="shared" si="12"/>
        <v>0</v>
      </c>
      <c r="U9" s="368">
        <f t="shared" si="12"/>
        <v>0</v>
      </c>
      <c r="V9" s="368">
        <f t="shared" si="12"/>
        <v>0</v>
      </c>
      <c r="W9" s="368">
        <f t="shared" si="12"/>
        <v>0</v>
      </c>
      <c r="X9" s="368">
        <f t="shared" si="12"/>
        <v>0</v>
      </c>
      <c r="Y9" s="368">
        <f t="shared" si="12"/>
        <v>0</v>
      </c>
      <c r="Z9" s="368">
        <f t="shared" si="12"/>
        <v>0</v>
      </c>
      <c r="AA9" s="368">
        <f t="shared" si="12"/>
        <v>0</v>
      </c>
      <c r="AB9" s="368">
        <f t="shared" si="12"/>
        <v>0</v>
      </c>
      <c r="AC9" s="368">
        <f t="shared" si="12"/>
        <v>0</v>
      </c>
      <c r="AD9" s="368">
        <f t="shared" si="12"/>
        <v>0</v>
      </c>
      <c r="AE9" s="281">
        <f t="shared" si="10"/>
        <v>0</v>
      </c>
      <c r="AF9" s="287"/>
      <c r="AG9" s="368">
        <f>AG8*P1CommRate*P1CommSales</f>
        <v>0</v>
      </c>
      <c r="AH9" s="368">
        <f>AH8*P1CommRate*P1CommSales</f>
        <v>0</v>
      </c>
      <c r="AI9" s="368">
        <f>AI8*P1CommRate*P1CommSales</f>
        <v>0</v>
      </c>
      <c r="AJ9" s="667">
        <f>AJ8*P1CommRate*P1CommSales</f>
        <v>0</v>
      </c>
      <c r="AK9" s="661">
        <f t="shared" si="4"/>
        <v>0</v>
      </c>
      <c r="AL9" s="668"/>
      <c r="AM9" s="1148">
        <f>AM8*P1CommRate*P1CommSales</f>
        <v>0</v>
      </c>
      <c r="AN9" s="667">
        <f>AN8*P1CommRate*P1CommSales</f>
        <v>0</v>
      </c>
      <c r="AO9" s="667">
        <f>AO8*P1CommRate*P1CommSales</f>
        <v>0</v>
      </c>
      <c r="AP9" s="669">
        <f>AP8*P1CommRate*P1CommSales</f>
        <v>0</v>
      </c>
      <c r="AQ9" s="665">
        <f t="shared" si="5"/>
        <v>0</v>
      </c>
      <c r="AR9" s="668"/>
      <c r="AS9" s="670">
        <f>AS8*P1CommRate*P1CommSales</f>
        <v>0</v>
      </c>
    </row>
    <row r="10" spans="1:45" ht="14.1" customHeight="1">
      <c r="A10" s="272"/>
      <c r="B10" s="367" t="s">
        <v>79</v>
      </c>
      <c r="C10" s="1088"/>
      <c r="D10" s="1089">
        <v>0.03</v>
      </c>
      <c r="E10" s="1166">
        <f t="shared" ref="E10:P10" si="13">E8*P1ReturnRate</f>
        <v>0</v>
      </c>
      <c r="F10" s="368">
        <f t="shared" si="13"/>
        <v>0</v>
      </c>
      <c r="G10" s="1114">
        <f t="shared" si="13"/>
        <v>0</v>
      </c>
      <c r="H10" s="1114">
        <f t="shared" si="13"/>
        <v>0</v>
      </c>
      <c r="I10" s="1114">
        <f t="shared" si="13"/>
        <v>0</v>
      </c>
      <c r="J10" s="1114">
        <f t="shared" si="13"/>
        <v>0</v>
      </c>
      <c r="K10" s="1114">
        <f t="shared" si="13"/>
        <v>0</v>
      </c>
      <c r="L10" s="1114">
        <f t="shared" si="13"/>
        <v>0</v>
      </c>
      <c r="M10" s="1114">
        <f t="shared" si="13"/>
        <v>0</v>
      </c>
      <c r="N10" s="1114">
        <f t="shared" si="13"/>
        <v>0</v>
      </c>
      <c r="O10" s="1114">
        <f t="shared" si="13"/>
        <v>0</v>
      </c>
      <c r="P10" s="1114">
        <f t="shared" si="13"/>
        <v>0</v>
      </c>
      <c r="Q10" s="281">
        <f t="shared" si="2"/>
        <v>0</v>
      </c>
      <c r="R10" s="556"/>
      <c r="S10" s="1114">
        <f t="shared" ref="S10:AD10" si="14">S8*P1ReturnRate</f>
        <v>0</v>
      </c>
      <c r="T10" s="1114">
        <f t="shared" si="14"/>
        <v>0</v>
      </c>
      <c r="U10" s="1114">
        <f t="shared" si="14"/>
        <v>0</v>
      </c>
      <c r="V10" s="1114">
        <f t="shared" si="14"/>
        <v>0</v>
      </c>
      <c r="W10" s="1114">
        <f t="shared" si="14"/>
        <v>0</v>
      </c>
      <c r="X10" s="1114">
        <f t="shared" si="14"/>
        <v>0</v>
      </c>
      <c r="Y10" s="1114">
        <f t="shared" si="14"/>
        <v>0</v>
      </c>
      <c r="Z10" s="1114">
        <f t="shared" si="14"/>
        <v>0</v>
      </c>
      <c r="AA10" s="1114">
        <f t="shared" si="14"/>
        <v>0</v>
      </c>
      <c r="AB10" s="1114">
        <f t="shared" si="14"/>
        <v>0</v>
      </c>
      <c r="AC10" s="1114">
        <f t="shared" si="14"/>
        <v>0</v>
      </c>
      <c r="AD10" s="1114">
        <f t="shared" si="14"/>
        <v>0</v>
      </c>
      <c r="AE10" s="281">
        <f t="shared" si="10"/>
        <v>0</v>
      </c>
      <c r="AF10" s="287"/>
      <c r="AG10" s="1114">
        <f>AG8*P1ReturnRate</f>
        <v>0</v>
      </c>
      <c r="AH10" s="1114">
        <f>AH8*P1ReturnRate</f>
        <v>0</v>
      </c>
      <c r="AI10" s="1114">
        <f>AI8*P1ReturnRate</f>
        <v>0</v>
      </c>
      <c r="AJ10" s="1115">
        <f>AJ8*P1ReturnRate</f>
        <v>0</v>
      </c>
      <c r="AK10" s="670">
        <f t="shared" si="4"/>
        <v>0</v>
      </c>
      <c r="AL10" s="668"/>
      <c r="AM10" s="1115">
        <f>AM8*P1ReturnRate</f>
        <v>0</v>
      </c>
      <c r="AN10" s="1115">
        <f>AN8*P1ReturnRate</f>
        <v>0</v>
      </c>
      <c r="AO10" s="1115">
        <f>AO8*P1ReturnRate</f>
        <v>0</v>
      </c>
      <c r="AP10" s="1116">
        <f>AP8*P1ReturnRate</f>
        <v>0</v>
      </c>
      <c r="AQ10" s="669">
        <f t="shared" si="5"/>
        <v>0</v>
      </c>
      <c r="AR10" s="668"/>
      <c r="AS10" s="1117">
        <f>AS8*P1ReturnRate</f>
        <v>0</v>
      </c>
    </row>
    <row r="11" spans="1:45" ht="14.1" customHeight="1" thickBot="1">
      <c r="B11" s="369" t="s">
        <v>29</v>
      </c>
      <c r="C11" s="1093"/>
      <c r="D11" s="1094"/>
      <c r="E11" s="1163">
        <f t="shared" ref="E11:P11" si="15">E8-E9-E10</f>
        <v>0</v>
      </c>
      <c r="F11" s="291">
        <f t="shared" si="15"/>
        <v>0</v>
      </c>
      <c r="G11" s="291">
        <f t="shared" si="15"/>
        <v>0</v>
      </c>
      <c r="H11" s="291">
        <f t="shared" si="15"/>
        <v>0</v>
      </c>
      <c r="I11" s="291">
        <f t="shared" si="15"/>
        <v>0</v>
      </c>
      <c r="J11" s="291">
        <f t="shared" si="15"/>
        <v>0</v>
      </c>
      <c r="K11" s="291">
        <f t="shared" si="15"/>
        <v>0</v>
      </c>
      <c r="L11" s="291">
        <f t="shared" si="15"/>
        <v>0</v>
      </c>
      <c r="M11" s="291">
        <f t="shared" si="15"/>
        <v>0</v>
      </c>
      <c r="N11" s="291">
        <f t="shared" si="15"/>
        <v>0</v>
      </c>
      <c r="O11" s="291">
        <f t="shared" si="15"/>
        <v>0</v>
      </c>
      <c r="P11" s="370">
        <f t="shared" si="15"/>
        <v>0</v>
      </c>
      <c r="Q11" s="292">
        <f t="shared" si="2"/>
        <v>0</v>
      </c>
      <c r="R11" s="556"/>
      <c r="S11" s="291">
        <f t="shared" ref="S11:AD11" si="16">S8-S9-S10</f>
        <v>0</v>
      </c>
      <c r="T11" s="291">
        <f t="shared" si="16"/>
        <v>0</v>
      </c>
      <c r="U11" s="291">
        <f t="shared" si="16"/>
        <v>0</v>
      </c>
      <c r="V11" s="291">
        <f t="shared" si="16"/>
        <v>0</v>
      </c>
      <c r="W11" s="291">
        <f t="shared" si="16"/>
        <v>0</v>
      </c>
      <c r="X11" s="291">
        <f t="shared" si="16"/>
        <v>0</v>
      </c>
      <c r="Y11" s="291">
        <f t="shared" si="16"/>
        <v>0</v>
      </c>
      <c r="Z11" s="291">
        <f t="shared" si="16"/>
        <v>0</v>
      </c>
      <c r="AA11" s="291">
        <f t="shared" si="16"/>
        <v>0</v>
      </c>
      <c r="AB11" s="291">
        <f t="shared" si="16"/>
        <v>0</v>
      </c>
      <c r="AC11" s="291">
        <f t="shared" si="16"/>
        <v>0</v>
      </c>
      <c r="AD11" s="370">
        <f t="shared" si="16"/>
        <v>0</v>
      </c>
      <c r="AE11" s="292">
        <f t="shared" si="10"/>
        <v>0</v>
      </c>
      <c r="AF11" s="283"/>
      <c r="AG11" s="514">
        <f>AG8-AG9-AG10</f>
        <v>0</v>
      </c>
      <c r="AH11" s="515">
        <f>AH8-AH9-AH10</f>
        <v>0</v>
      </c>
      <c r="AI11" s="515">
        <f>AI8-AI9-AI10</f>
        <v>0</v>
      </c>
      <c r="AJ11" s="671">
        <f>AJ8-AJ9-AJ10</f>
        <v>0</v>
      </c>
      <c r="AK11" s="672">
        <f t="shared" si="4"/>
        <v>0</v>
      </c>
      <c r="AL11" s="673"/>
      <c r="AM11" s="674">
        <f>AM8-AM9-AM10</f>
        <v>0</v>
      </c>
      <c r="AN11" s="675">
        <f>AN8-AN9-AN10</f>
        <v>0</v>
      </c>
      <c r="AO11" s="675">
        <f>AO8-AO9-AO10</f>
        <v>0</v>
      </c>
      <c r="AP11" s="676">
        <f>AP8-AP9-AP10</f>
        <v>0</v>
      </c>
      <c r="AQ11" s="676">
        <f t="shared" si="5"/>
        <v>0</v>
      </c>
      <c r="AR11" s="673"/>
      <c r="AS11" s="677">
        <f>AS8-AS9-AS10</f>
        <v>0</v>
      </c>
    </row>
    <row r="12" spans="1:45" ht="14.1" customHeight="1">
      <c r="B12" s="372" t="s">
        <v>178</v>
      </c>
      <c r="C12" s="1095"/>
      <c r="D12" s="1096">
        <v>0.5</v>
      </c>
      <c r="E12" s="1167">
        <f>E8*P1COG</f>
        <v>0</v>
      </c>
      <c r="F12" s="373">
        <f t="shared" ref="F12:P12" si="17">F8*P1COG</f>
        <v>0</v>
      </c>
      <c r="G12" s="373">
        <f t="shared" si="17"/>
        <v>0</v>
      </c>
      <c r="H12" s="373">
        <f t="shared" si="17"/>
        <v>0</v>
      </c>
      <c r="I12" s="373">
        <f t="shared" si="17"/>
        <v>0</v>
      </c>
      <c r="J12" s="373">
        <f t="shared" si="17"/>
        <v>0</v>
      </c>
      <c r="K12" s="373">
        <f t="shared" si="17"/>
        <v>0</v>
      </c>
      <c r="L12" s="373">
        <f t="shared" si="17"/>
        <v>0</v>
      </c>
      <c r="M12" s="373">
        <f t="shared" si="17"/>
        <v>0</v>
      </c>
      <c r="N12" s="373">
        <f t="shared" si="17"/>
        <v>0</v>
      </c>
      <c r="O12" s="373">
        <f t="shared" si="17"/>
        <v>0</v>
      </c>
      <c r="P12" s="373">
        <f t="shared" si="17"/>
        <v>0</v>
      </c>
      <c r="Q12" s="374">
        <f>SUM(E12:P12)</f>
        <v>0</v>
      </c>
      <c r="R12" s="556"/>
      <c r="S12" s="373">
        <f t="shared" ref="S12:AD12" si="18">S8*P1COG</f>
        <v>0</v>
      </c>
      <c r="T12" s="373">
        <f t="shared" si="18"/>
        <v>0</v>
      </c>
      <c r="U12" s="373">
        <f t="shared" si="18"/>
        <v>0</v>
      </c>
      <c r="V12" s="373">
        <f t="shared" si="18"/>
        <v>0</v>
      </c>
      <c r="W12" s="373">
        <f t="shared" si="18"/>
        <v>0</v>
      </c>
      <c r="X12" s="373">
        <f t="shared" si="18"/>
        <v>0</v>
      </c>
      <c r="Y12" s="373">
        <f t="shared" si="18"/>
        <v>0</v>
      </c>
      <c r="Z12" s="373">
        <f t="shared" si="18"/>
        <v>0</v>
      </c>
      <c r="AA12" s="373">
        <f t="shared" si="18"/>
        <v>0</v>
      </c>
      <c r="AB12" s="373">
        <f t="shared" si="18"/>
        <v>0</v>
      </c>
      <c r="AC12" s="373">
        <f t="shared" si="18"/>
        <v>0</v>
      </c>
      <c r="AD12" s="373">
        <f t="shared" si="18"/>
        <v>0</v>
      </c>
      <c r="AE12" s="374">
        <f t="shared" si="10"/>
        <v>0</v>
      </c>
      <c r="AF12" s="287"/>
      <c r="AG12" s="373">
        <f>AG8*P1COG</f>
        <v>0</v>
      </c>
      <c r="AH12" s="373">
        <f>AH8*P1COG</f>
        <v>0</v>
      </c>
      <c r="AI12" s="373">
        <f>AI8*P1COG</f>
        <v>0</v>
      </c>
      <c r="AJ12" s="678">
        <f>AJ8*P1COG</f>
        <v>0</v>
      </c>
      <c r="AK12" s="679">
        <f>SUM(AG12:AJ12)</f>
        <v>0</v>
      </c>
      <c r="AL12" s="668"/>
      <c r="AM12" s="678">
        <f>AM8*P1COG</f>
        <v>0</v>
      </c>
      <c r="AN12" s="678">
        <f>AN8*P1COG</f>
        <v>0</v>
      </c>
      <c r="AO12" s="678">
        <f>AO8*P1COG</f>
        <v>0</v>
      </c>
      <c r="AP12" s="680">
        <f>AP8*P1COG</f>
        <v>0</v>
      </c>
      <c r="AQ12" s="681">
        <f>SUM(AM12:AP12)</f>
        <v>0</v>
      </c>
      <c r="AR12" s="668"/>
      <c r="AS12" s="679">
        <f>AS8*P1COG</f>
        <v>0</v>
      </c>
    </row>
    <row r="13" spans="1:45" ht="14.1" customHeight="1" thickBot="1">
      <c r="B13" s="294" t="s">
        <v>30</v>
      </c>
      <c r="C13" s="1097"/>
      <c r="D13" s="1098"/>
      <c r="E13" s="1164">
        <f>E11-E12</f>
        <v>0</v>
      </c>
      <c r="F13" s="375">
        <f t="shared" ref="F13:P13" si="19">F11-F12</f>
        <v>0</v>
      </c>
      <c r="G13" s="375">
        <f t="shared" si="19"/>
        <v>0</v>
      </c>
      <c r="H13" s="375">
        <f t="shared" si="19"/>
        <v>0</v>
      </c>
      <c r="I13" s="375">
        <f t="shared" si="19"/>
        <v>0</v>
      </c>
      <c r="J13" s="375">
        <f t="shared" si="19"/>
        <v>0</v>
      </c>
      <c r="K13" s="375">
        <f t="shared" si="19"/>
        <v>0</v>
      </c>
      <c r="L13" s="375">
        <f t="shared" si="19"/>
        <v>0</v>
      </c>
      <c r="M13" s="375">
        <f t="shared" si="19"/>
        <v>0</v>
      </c>
      <c r="N13" s="375">
        <f t="shared" si="19"/>
        <v>0</v>
      </c>
      <c r="O13" s="375">
        <f t="shared" si="19"/>
        <v>0</v>
      </c>
      <c r="P13" s="375">
        <f t="shared" si="19"/>
        <v>0</v>
      </c>
      <c r="Q13" s="376">
        <f>SUM(E13:P13)</f>
        <v>0</v>
      </c>
      <c r="R13" s="556"/>
      <c r="S13" s="375">
        <f t="shared" ref="S13:AD13" si="20">S11-S12</f>
        <v>0</v>
      </c>
      <c r="T13" s="375">
        <f t="shared" si="20"/>
        <v>0</v>
      </c>
      <c r="U13" s="375">
        <f t="shared" si="20"/>
        <v>0</v>
      </c>
      <c r="V13" s="375">
        <f t="shared" si="20"/>
        <v>0</v>
      </c>
      <c r="W13" s="375">
        <f t="shared" si="20"/>
        <v>0</v>
      </c>
      <c r="X13" s="375">
        <f t="shared" si="20"/>
        <v>0</v>
      </c>
      <c r="Y13" s="375">
        <f t="shared" si="20"/>
        <v>0</v>
      </c>
      <c r="Z13" s="375">
        <f t="shared" si="20"/>
        <v>0</v>
      </c>
      <c r="AA13" s="375">
        <f t="shared" si="20"/>
        <v>0</v>
      </c>
      <c r="AB13" s="375">
        <f t="shared" si="20"/>
        <v>0</v>
      </c>
      <c r="AC13" s="375">
        <f t="shared" si="20"/>
        <v>0</v>
      </c>
      <c r="AD13" s="375">
        <f t="shared" si="20"/>
        <v>0</v>
      </c>
      <c r="AE13" s="376">
        <f t="shared" si="10"/>
        <v>0</v>
      </c>
      <c r="AF13" s="287"/>
      <c r="AG13" s="375">
        <f>AG11-AG12</f>
        <v>0</v>
      </c>
      <c r="AH13" s="375">
        <f>AH11-AH12</f>
        <v>0</v>
      </c>
      <c r="AI13" s="375">
        <f>AI11-AI12</f>
        <v>0</v>
      </c>
      <c r="AJ13" s="682">
        <f>AJ11-AJ12</f>
        <v>0</v>
      </c>
      <c r="AK13" s="683">
        <f>SUM(AG13:AJ13)</f>
        <v>0</v>
      </c>
      <c r="AL13" s="668"/>
      <c r="AM13" s="682">
        <f>AM11-AM12</f>
        <v>0</v>
      </c>
      <c r="AN13" s="682">
        <f>AN11-AN12</f>
        <v>0</v>
      </c>
      <c r="AO13" s="682">
        <f>AO11-AO12</f>
        <v>0</v>
      </c>
      <c r="AP13" s="684">
        <f>AP11-AP12</f>
        <v>0</v>
      </c>
      <c r="AQ13" s="684">
        <f>SUM(AM13:AP13)</f>
        <v>0</v>
      </c>
      <c r="AR13" s="668"/>
      <c r="AS13" s="685">
        <f>AS11-AS12</f>
        <v>0</v>
      </c>
    </row>
    <row r="14" spans="1:45" s="88" customFormat="1" ht="14.1" customHeight="1">
      <c r="A14" s="86"/>
      <c r="B14" s="269"/>
      <c r="C14" s="1084"/>
      <c r="D14" s="1085"/>
      <c r="E14" s="293"/>
      <c r="F14" s="86"/>
      <c r="G14" s="86"/>
      <c r="H14" s="86"/>
      <c r="I14" s="86"/>
      <c r="J14" s="86"/>
      <c r="K14" s="86"/>
      <c r="L14" s="86"/>
      <c r="M14" s="86"/>
      <c r="N14" s="86"/>
      <c r="O14" s="86"/>
      <c r="Q14" s="270"/>
      <c r="R14" s="554"/>
      <c r="S14" s="86"/>
      <c r="T14" s="86"/>
      <c r="U14" s="86"/>
      <c r="V14" s="86"/>
      <c r="W14" s="86"/>
      <c r="X14" s="86"/>
      <c r="Y14" s="86"/>
      <c r="Z14" s="86"/>
      <c r="AA14" s="86"/>
      <c r="AB14" s="86"/>
      <c r="AC14" s="86"/>
      <c r="AE14" s="270"/>
      <c r="AG14" s="271"/>
      <c r="AH14" s="86"/>
      <c r="AI14" s="86"/>
      <c r="AK14" s="270"/>
      <c r="AM14" s="271"/>
      <c r="AN14" s="86"/>
      <c r="AO14" s="86"/>
      <c r="AP14" s="262"/>
      <c r="AQ14" s="262"/>
      <c r="AS14" s="270"/>
    </row>
    <row r="15" spans="1:45" ht="14.1" customHeight="1">
      <c r="A15" s="272"/>
      <c r="B15" s="98" t="s">
        <v>269</v>
      </c>
      <c r="C15" s="1086"/>
      <c r="D15" s="1169"/>
      <c r="E15" s="313"/>
      <c r="F15" s="274"/>
      <c r="G15" s="274"/>
      <c r="H15" s="274"/>
      <c r="I15" s="274"/>
      <c r="J15" s="275"/>
      <c r="K15" s="275"/>
      <c r="L15" s="275"/>
      <c r="M15" s="275"/>
      <c r="N15" s="275"/>
      <c r="O15" s="275"/>
      <c r="P15" s="276"/>
      <c r="Q15" s="277"/>
      <c r="R15" s="555"/>
      <c r="S15" s="274"/>
      <c r="T15" s="274"/>
      <c r="U15" s="274"/>
      <c r="V15" s="274"/>
      <c r="W15" s="274"/>
      <c r="X15" s="275"/>
      <c r="Y15" s="275"/>
      <c r="Z15" s="275"/>
      <c r="AA15" s="275"/>
      <c r="AB15" s="275"/>
      <c r="AC15" s="275"/>
      <c r="AD15" s="276"/>
      <c r="AE15" s="277"/>
      <c r="AF15" s="246"/>
      <c r="AG15" s="275"/>
      <c r="AH15" s="275"/>
      <c r="AI15" s="275"/>
      <c r="AJ15" s="276"/>
      <c r="AK15" s="277"/>
      <c r="AL15" s="256"/>
      <c r="AM15" s="278"/>
      <c r="AN15" s="275"/>
      <c r="AO15" s="275"/>
      <c r="AP15" s="280"/>
      <c r="AQ15" s="280"/>
      <c r="AR15" s="256"/>
      <c r="AS15" s="277"/>
    </row>
    <row r="16" spans="1:45" ht="14.1" customHeight="1">
      <c r="B16" s="359" t="s">
        <v>76</v>
      </c>
      <c r="C16" s="1088"/>
      <c r="D16" s="1077">
        <v>0.02</v>
      </c>
      <c r="E16" s="655">
        <v>0</v>
      </c>
      <c r="F16" s="77">
        <f t="shared" ref="F16:P16" si="21">E16*(1+P2GrowthRate)</f>
        <v>0</v>
      </c>
      <c r="G16" s="77">
        <f t="shared" si="21"/>
        <v>0</v>
      </c>
      <c r="H16" s="77">
        <f t="shared" si="21"/>
        <v>0</v>
      </c>
      <c r="I16" s="77">
        <f t="shared" si="21"/>
        <v>0</v>
      </c>
      <c r="J16" s="77">
        <f t="shared" si="21"/>
        <v>0</v>
      </c>
      <c r="K16" s="77">
        <f t="shared" si="21"/>
        <v>0</v>
      </c>
      <c r="L16" s="77">
        <f t="shared" si="21"/>
        <v>0</v>
      </c>
      <c r="M16" s="77">
        <f t="shared" si="21"/>
        <v>0</v>
      </c>
      <c r="N16" s="77">
        <f t="shared" si="21"/>
        <v>0</v>
      </c>
      <c r="O16" s="77">
        <f t="shared" si="21"/>
        <v>0</v>
      </c>
      <c r="P16" s="77">
        <f t="shared" si="21"/>
        <v>0</v>
      </c>
      <c r="Q16" s="360">
        <f>SUM(E16:P16)</f>
        <v>0</v>
      </c>
      <c r="R16" s="555"/>
      <c r="S16" s="932">
        <f>P16*(1+P2GrowthRate)</f>
        <v>0</v>
      </c>
      <c r="T16" s="77">
        <f t="shared" ref="T16:AD16" si="22">S16*(1+P2GrowthRate)</f>
        <v>0</v>
      </c>
      <c r="U16" s="77">
        <f t="shared" si="22"/>
        <v>0</v>
      </c>
      <c r="V16" s="77">
        <f t="shared" si="22"/>
        <v>0</v>
      </c>
      <c r="W16" s="77">
        <f t="shared" si="22"/>
        <v>0</v>
      </c>
      <c r="X16" s="77">
        <f t="shared" si="22"/>
        <v>0</v>
      </c>
      <c r="Y16" s="77">
        <f t="shared" si="22"/>
        <v>0</v>
      </c>
      <c r="Z16" s="77">
        <f t="shared" si="22"/>
        <v>0</v>
      </c>
      <c r="AA16" s="77">
        <f t="shared" si="22"/>
        <v>0</v>
      </c>
      <c r="AB16" s="77">
        <f t="shared" si="22"/>
        <v>0</v>
      </c>
      <c r="AC16" s="77">
        <f t="shared" si="22"/>
        <v>0</v>
      </c>
      <c r="AD16" s="77">
        <f t="shared" si="22"/>
        <v>0</v>
      </c>
      <c r="AE16" s="360">
        <f>SUM(S16:AD16)</f>
        <v>0</v>
      </c>
      <c r="AF16" s="246"/>
      <c r="AG16" s="1162">
        <f>-FV(P2GrowthRate,3,($AD16*(1+P2GrowthRate)))</f>
        <v>0</v>
      </c>
      <c r="AH16" s="77">
        <f>AG16*(1+P2GrowthRate)^3</f>
        <v>0</v>
      </c>
      <c r="AI16" s="101">
        <f>AH16*(1+P2GrowthRate)^3</f>
        <v>0</v>
      </c>
      <c r="AJ16" s="101">
        <f>AI16*(1+P2GrowthRate)^3</f>
        <v>0</v>
      </c>
      <c r="AK16" s="653">
        <f>SUM(AG16:AJ16)</f>
        <v>0</v>
      </c>
      <c r="AL16" s="654"/>
      <c r="AM16" s="1147">
        <f>AJ16*(1+P2GrowthRate)^3</f>
        <v>0</v>
      </c>
      <c r="AN16" s="655">
        <f>AM16*(1+P2GrowthRate)^3</f>
        <v>0</v>
      </c>
      <c r="AO16" s="655">
        <f>AN16*(1+P2GrowthRate)^3</f>
        <v>0</v>
      </c>
      <c r="AP16" s="652">
        <f>AO16*(1+P2GrowthRate)^3</f>
        <v>0</v>
      </c>
      <c r="AQ16" s="656">
        <f>SUM(AM16:AP16)</f>
        <v>0</v>
      </c>
      <c r="AR16" s="654"/>
      <c r="AS16" s="1082">
        <f>AQ16*(1+P2GrowthRate)^12</f>
        <v>0</v>
      </c>
    </row>
    <row r="17" spans="1:45" ht="14.1" customHeight="1">
      <c r="A17" s="272"/>
      <c r="B17" s="1078" t="s">
        <v>77</v>
      </c>
      <c r="C17" s="1076"/>
      <c r="D17" s="1077">
        <v>2.5000000000000001E-2</v>
      </c>
      <c r="E17" s="1079">
        <v>0</v>
      </c>
      <c r="F17" s="1079">
        <f>E17</f>
        <v>0</v>
      </c>
      <c r="G17" s="1079">
        <f t="shared" ref="G17:P17" si="23">F17</f>
        <v>0</v>
      </c>
      <c r="H17" s="1079">
        <f t="shared" si="23"/>
        <v>0</v>
      </c>
      <c r="I17" s="1079">
        <f t="shared" si="23"/>
        <v>0</v>
      </c>
      <c r="J17" s="1079">
        <f t="shared" si="23"/>
        <v>0</v>
      </c>
      <c r="K17" s="1079">
        <f t="shared" si="23"/>
        <v>0</v>
      </c>
      <c r="L17" s="1079">
        <f t="shared" si="23"/>
        <v>0</v>
      </c>
      <c r="M17" s="1079">
        <f t="shared" si="23"/>
        <v>0</v>
      </c>
      <c r="N17" s="1079">
        <f t="shared" si="23"/>
        <v>0</v>
      </c>
      <c r="O17" s="1079">
        <f t="shared" si="23"/>
        <v>0</v>
      </c>
      <c r="P17" s="1079">
        <f t="shared" si="23"/>
        <v>0</v>
      </c>
      <c r="Q17" s="657"/>
      <c r="R17" s="1080"/>
      <c r="S17" s="1079">
        <f>P17*(1+$D17)</f>
        <v>0</v>
      </c>
      <c r="T17" s="1079">
        <f>S17</f>
        <v>0</v>
      </c>
      <c r="U17" s="1079">
        <f t="shared" ref="U17:AD17" si="24">T17</f>
        <v>0</v>
      </c>
      <c r="V17" s="1079">
        <f t="shared" si="24"/>
        <v>0</v>
      </c>
      <c r="W17" s="1079">
        <f t="shared" si="24"/>
        <v>0</v>
      </c>
      <c r="X17" s="1079">
        <f t="shared" si="24"/>
        <v>0</v>
      </c>
      <c r="Y17" s="1079">
        <f t="shared" si="24"/>
        <v>0</v>
      </c>
      <c r="Z17" s="1079">
        <f t="shared" si="24"/>
        <v>0</v>
      </c>
      <c r="AA17" s="1079">
        <f t="shared" si="24"/>
        <v>0</v>
      </c>
      <c r="AB17" s="1079">
        <f t="shared" si="24"/>
        <v>0</v>
      </c>
      <c r="AC17" s="1079">
        <f t="shared" si="24"/>
        <v>0</v>
      </c>
      <c r="AD17" s="1079">
        <f t="shared" si="24"/>
        <v>0</v>
      </c>
      <c r="AE17" s="657"/>
      <c r="AF17" s="668"/>
      <c r="AG17" s="883">
        <f>AD17*(1+$D17)</f>
        <v>0</v>
      </c>
      <c r="AH17" s="1079">
        <f>AG17</f>
        <v>0</v>
      </c>
      <c r="AI17" s="1079">
        <f>AH17</f>
        <v>0</v>
      </c>
      <c r="AJ17" s="1079">
        <f>AI17</f>
        <v>0</v>
      </c>
      <c r="AK17" s="657"/>
      <c r="AL17" s="668"/>
      <c r="AM17" s="883">
        <f>AJ17*(1+$D17)</f>
        <v>0</v>
      </c>
      <c r="AN17" s="1079">
        <f>AM17</f>
        <v>0</v>
      </c>
      <c r="AO17" s="1079">
        <f>AN17</f>
        <v>0</v>
      </c>
      <c r="AP17" s="1081">
        <f>AO17</f>
        <v>0</v>
      </c>
      <c r="AQ17" s="659"/>
      <c r="AR17" s="668"/>
      <c r="AS17" s="1083">
        <f>AP17*(1+$D17)</f>
        <v>0</v>
      </c>
    </row>
    <row r="18" spans="1:45" ht="14.1" customHeight="1">
      <c r="A18" s="272"/>
      <c r="B18" s="362" t="s">
        <v>91</v>
      </c>
      <c r="C18" s="1090"/>
      <c r="D18" s="1091"/>
      <c r="E18" s="663">
        <f t="shared" ref="E18:P18" si="25">PRODUCT(E16:E17)</f>
        <v>0</v>
      </c>
      <c r="F18" s="364">
        <f t="shared" si="25"/>
        <v>0</v>
      </c>
      <c r="G18" s="364">
        <f t="shared" si="25"/>
        <v>0</v>
      </c>
      <c r="H18" s="364">
        <f t="shared" si="25"/>
        <v>0</v>
      </c>
      <c r="I18" s="364">
        <f t="shared" si="25"/>
        <v>0</v>
      </c>
      <c r="J18" s="364">
        <f t="shared" si="25"/>
        <v>0</v>
      </c>
      <c r="K18" s="364">
        <f t="shared" si="25"/>
        <v>0</v>
      </c>
      <c r="L18" s="364">
        <f t="shared" si="25"/>
        <v>0</v>
      </c>
      <c r="M18" s="364">
        <f t="shared" si="25"/>
        <v>0</v>
      </c>
      <c r="N18" s="364">
        <f t="shared" si="25"/>
        <v>0</v>
      </c>
      <c r="O18" s="364">
        <f t="shared" si="25"/>
        <v>0</v>
      </c>
      <c r="P18" s="365">
        <f t="shared" si="25"/>
        <v>0</v>
      </c>
      <c r="Q18" s="286">
        <f t="shared" ref="Q18:Q23" si="26">SUM(E18:P18)</f>
        <v>0</v>
      </c>
      <c r="R18" s="556"/>
      <c r="S18" s="363">
        <f t="shared" ref="S18:AD18" si="27">PRODUCT(S16:S17)</f>
        <v>0</v>
      </c>
      <c r="T18" s="364">
        <f t="shared" si="27"/>
        <v>0</v>
      </c>
      <c r="U18" s="364">
        <f t="shared" si="27"/>
        <v>0</v>
      </c>
      <c r="V18" s="364">
        <f t="shared" si="27"/>
        <v>0</v>
      </c>
      <c r="W18" s="364">
        <f t="shared" si="27"/>
        <v>0</v>
      </c>
      <c r="X18" s="364">
        <f t="shared" si="27"/>
        <v>0</v>
      </c>
      <c r="Y18" s="364">
        <f t="shared" si="27"/>
        <v>0</v>
      </c>
      <c r="Z18" s="364">
        <f t="shared" si="27"/>
        <v>0</v>
      </c>
      <c r="AA18" s="364">
        <f t="shared" si="27"/>
        <v>0</v>
      </c>
      <c r="AB18" s="364">
        <f t="shared" si="27"/>
        <v>0</v>
      </c>
      <c r="AC18" s="364">
        <f t="shared" si="27"/>
        <v>0</v>
      </c>
      <c r="AD18" s="365">
        <f t="shared" si="27"/>
        <v>0</v>
      </c>
      <c r="AE18" s="286">
        <f t="shared" ref="AE18:AE23" si="28">SUM(S18:AD18)</f>
        <v>0</v>
      </c>
      <c r="AF18" s="287"/>
      <c r="AG18" s="363">
        <f>PRODUCT(AG16:AG17)</f>
        <v>0</v>
      </c>
      <c r="AH18" s="364">
        <f>PRODUCT(AH16:AH17)</f>
        <v>0</v>
      </c>
      <c r="AI18" s="364">
        <f>PRODUCT(AI16:AI17)</f>
        <v>0</v>
      </c>
      <c r="AJ18" s="660">
        <f>PRODUCT(AJ16:AJ17)</f>
        <v>0</v>
      </c>
      <c r="AK18" s="661">
        <f t="shared" ref="AK18:AK23" si="29">SUM(AG18:AJ18)</f>
        <v>0</v>
      </c>
      <c r="AL18" s="658"/>
      <c r="AM18" s="662">
        <f>PRODUCT(AM16:AM17)</f>
        <v>0</v>
      </c>
      <c r="AN18" s="663">
        <f>PRODUCT(AN16:AN17)</f>
        <v>0</v>
      </c>
      <c r="AO18" s="663">
        <f>PRODUCT(AO16:AO17)</f>
        <v>0</v>
      </c>
      <c r="AP18" s="664">
        <f>PRODUCT(AP16:AP17)</f>
        <v>0</v>
      </c>
      <c r="AQ18" s="665">
        <f t="shared" ref="AQ18:AQ23" si="30">SUM(AM18:AP18)</f>
        <v>0</v>
      </c>
      <c r="AR18" s="658"/>
      <c r="AS18" s="666">
        <f>PRODUCT(AS16:AS17)</f>
        <v>0</v>
      </c>
    </row>
    <row r="19" spans="1:45" ht="14.1" customHeight="1">
      <c r="A19" s="272"/>
      <c r="B19" s="367" t="s">
        <v>78</v>
      </c>
      <c r="C19" s="1092">
        <v>0.5</v>
      </c>
      <c r="D19" s="1089">
        <v>0.15</v>
      </c>
      <c r="E19" s="386">
        <f t="shared" ref="E19:P19" si="31">E18*P2CommRate*P2CommSales</f>
        <v>0</v>
      </c>
      <c r="F19" s="368">
        <f t="shared" si="31"/>
        <v>0</v>
      </c>
      <c r="G19" s="368">
        <f t="shared" si="31"/>
        <v>0</v>
      </c>
      <c r="H19" s="368">
        <f t="shared" si="31"/>
        <v>0</v>
      </c>
      <c r="I19" s="368">
        <f t="shared" si="31"/>
        <v>0</v>
      </c>
      <c r="J19" s="368">
        <f t="shared" si="31"/>
        <v>0</v>
      </c>
      <c r="K19" s="368">
        <f t="shared" si="31"/>
        <v>0</v>
      </c>
      <c r="L19" s="368">
        <f t="shared" si="31"/>
        <v>0</v>
      </c>
      <c r="M19" s="368">
        <f t="shared" si="31"/>
        <v>0</v>
      </c>
      <c r="N19" s="368">
        <f t="shared" si="31"/>
        <v>0</v>
      </c>
      <c r="O19" s="368">
        <f t="shared" si="31"/>
        <v>0</v>
      </c>
      <c r="P19" s="368">
        <f t="shared" si="31"/>
        <v>0</v>
      </c>
      <c r="Q19" s="281">
        <f t="shared" si="26"/>
        <v>0</v>
      </c>
      <c r="R19" s="556"/>
      <c r="S19" s="368">
        <f t="shared" ref="S19:AD19" si="32">S18*P2CommRate*P2CommSales</f>
        <v>0</v>
      </c>
      <c r="T19" s="368">
        <f t="shared" si="32"/>
        <v>0</v>
      </c>
      <c r="U19" s="368">
        <f t="shared" si="32"/>
        <v>0</v>
      </c>
      <c r="V19" s="368">
        <f t="shared" si="32"/>
        <v>0</v>
      </c>
      <c r="W19" s="368">
        <f t="shared" si="32"/>
        <v>0</v>
      </c>
      <c r="X19" s="368">
        <f t="shared" si="32"/>
        <v>0</v>
      </c>
      <c r="Y19" s="368">
        <f t="shared" si="32"/>
        <v>0</v>
      </c>
      <c r="Z19" s="368">
        <f t="shared" si="32"/>
        <v>0</v>
      </c>
      <c r="AA19" s="368">
        <f t="shared" si="32"/>
        <v>0</v>
      </c>
      <c r="AB19" s="368">
        <f t="shared" si="32"/>
        <v>0</v>
      </c>
      <c r="AC19" s="368">
        <f t="shared" si="32"/>
        <v>0</v>
      </c>
      <c r="AD19" s="368">
        <f t="shared" si="32"/>
        <v>0</v>
      </c>
      <c r="AE19" s="281">
        <f t="shared" si="28"/>
        <v>0</v>
      </c>
      <c r="AF19" s="287"/>
      <c r="AG19" s="368">
        <f>AG18*P2CommRate*P2CommSales</f>
        <v>0</v>
      </c>
      <c r="AH19" s="368">
        <f>AH18*P2CommRate*P2CommSales</f>
        <v>0</v>
      </c>
      <c r="AI19" s="368">
        <f>AI18*P2CommRate*P2CommSales</f>
        <v>0</v>
      </c>
      <c r="AJ19" s="667">
        <f>AJ18*P2CommRate*P2CommSales</f>
        <v>0</v>
      </c>
      <c r="AK19" s="661">
        <f t="shared" si="29"/>
        <v>0</v>
      </c>
      <c r="AL19" s="668"/>
      <c r="AM19" s="667">
        <f>AM18*P2CommRate*P2CommSales</f>
        <v>0</v>
      </c>
      <c r="AN19" s="667">
        <f>AN18*P2CommRate*P2CommSales</f>
        <v>0</v>
      </c>
      <c r="AO19" s="667">
        <f>AO18*P2CommRate*P2CommSales</f>
        <v>0</v>
      </c>
      <c r="AP19" s="669">
        <f>AP18*P2CommRate*P2CommSales</f>
        <v>0</v>
      </c>
      <c r="AQ19" s="665">
        <f t="shared" si="30"/>
        <v>0</v>
      </c>
      <c r="AR19" s="668"/>
      <c r="AS19" s="670">
        <f>AS18*P2CommRate*P2CommSales</f>
        <v>0</v>
      </c>
    </row>
    <row r="20" spans="1:45" ht="14.1" customHeight="1">
      <c r="A20" s="272"/>
      <c r="B20" s="367" t="s">
        <v>79</v>
      </c>
      <c r="C20" s="1088"/>
      <c r="D20" s="1089">
        <v>0.03</v>
      </c>
      <c r="E20" s="386">
        <f t="shared" ref="E20:P20" si="33">E18*P2ReturnRate</f>
        <v>0</v>
      </c>
      <c r="F20" s="368">
        <f t="shared" si="33"/>
        <v>0</v>
      </c>
      <c r="G20" s="368">
        <f t="shared" si="33"/>
        <v>0</v>
      </c>
      <c r="H20" s="368">
        <f t="shared" si="33"/>
        <v>0</v>
      </c>
      <c r="I20" s="368">
        <f t="shared" si="33"/>
        <v>0</v>
      </c>
      <c r="J20" s="368">
        <f t="shared" si="33"/>
        <v>0</v>
      </c>
      <c r="K20" s="368">
        <f t="shared" si="33"/>
        <v>0</v>
      </c>
      <c r="L20" s="368">
        <f t="shared" si="33"/>
        <v>0</v>
      </c>
      <c r="M20" s="368">
        <f t="shared" si="33"/>
        <v>0</v>
      </c>
      <c r="N20" s="368">
        <f t="shared" si="33"/>
        <v>0</v>
      </c>
      <c r="O20" s="368">
        <f t="shared" si="33"/>
        <v>0</v>
      </c>
      <c r="P20" s="368">
        <f t="shared" si="33"/>
        <v>0</v>
      </c>
      <c r="Q20" s="281">
        <f t="shared" si="26"/>
        <v>0</v>
      </c>
      <c r="R20" s="556"/>
      <c r="S20" s="368">
        <f t="shared" ref="S20:AD20" si="34">S18*P2ReturnRate</f>
        <v>0</v>
      </c>
      <c r="T20" s="368">
        <f t="shared" si="34"/>
        <v>0</v>
      </c>
      <c r="U20" s="368">
        <f t="shared" si="34"/>
        <v>0</v>
      </c>
      <c r="V20" s="368">
        <f t="shared" si="34"/>
        <v>0</v>
      </c>
      <c r="W20" s="368">
        <f t="shared" si="34"/>
        <v>0</v>
      </c>
      <c r="X20" s="368">
        <f t="shared" si="34"/>
        <v>0</v>
      </c>
      <c r="Y20" s="368">
        <f t="shared" si="34"/>
        <v>0</v>
      </c>
      <c r="Z20" s="368">
        <f t="shared" si="34"/>
        <v>0</v>
      </c>
      <c r="AA20" s="368">
        <f t="shared" si="34"/>
        <v>0</v>
      </c>
      <c r="AB20" s="368">
        <f t="shared" si="34"/>
        <v>0</v>
      </c>
      <c r="AC20" s="368">
        <f t="shared" si="34"/>
        <v>0</v>
      </c>
      <c r="AD20" s="368">
        <f t="shared" si="34"/>
        <v>0</v>
      </c>
      <c r="AE20" s="281">
        <f t="shared" si="28"/>
        <v>0</v>
      </c>
      <c r="AF20" s="287"/>
      <c r="AG20" s="368">
        <f>AG18*P2ReturnRate</f>
        <v>0</v>
      </c>
      <c r="AH20" s="368">
        <f>AH18*P2ReturnRate</f>
        <v>0</v>
      </c>
      <c r="AI20" s="368">
        <f>AI18*P2ReturnRate</f>
        <v>0</v>
      </c>
      <c r="AJ20" s="667">
        <f>AJ18*P2ReturnRate</f>
        <v>0</v>
      </c>
      <c r="AK20" s="670">
        <f t="shared" si="29"/>
        <v>0</v>
      </c>
      <c r="AL20" s="668"/>
      <c r="AM20" s="667">
        <f>AM18*P2ReturnRate</f>
        <v>0</v>
      </c>
      <c r="AN20" s="667">
        <f>AN18*P2ReturnRate</f>
        <v>0</v>
      </c>
      <c r="AO20" s="667">
        <f>AO18*P2ReturnRate</f>
        <v>0</v>
      </c>
      <c r="AP20" s="686">
        <f>AP18*P2ReturnRate</f>
        <v>0</v>
      </c>
      <c r="AQ20" s="670">
        <f t="shared" si="30"/>
        <v>0</v>
      </c>
      <c r="AR20" s="668"/>
      <c r="AS20" s="670">
        <f>AS18*P2ReturnRate</f>
        <v>0</v>
      </c>
    </row>
    <row r="21" spans="1:45" ht="14.1" customHeight="1" thickBot="1">
      <c r="B21" s="369" t="s">
        <v>29</v>
      </c>
      <c r="C21" s="1093"/>
      <c r="D21" s="1094"/>
      <c r="E21" s="312">
        <f t="shared" ref="E21:P21" si="35">E18-E19-E20</f>
        <v>0</v>
      </c>
      <c r="F21" s="291">
        <f t="shared" si="35"/>
        <v>0</v>
      </c>
      <c r="G21" s="291">
        <f t="shared" si="35"/>
        <v>0</v>
      </c>
      <c r="H21" s="291">
        <f t="shared" si="35"/>
        <v>0</v>
      </c>
      <c r="I21" s="291">
        <f t="shared" si="35"/>
        <v>0</v>
      </c>
      <c r="J21" s="291">
        <f t="shared" si="35"/>
        <v>0</v>
      </c>
      <c r="K21" s="291">
        <f t="shared" si="35"/>
        <v>0</v>
      </c>
      <c r="L21" s="291">
        <f t="shared" si="35"/>
        <v>0</v>
      </c>
      <c r="M21" s="291">
        <f t="shared" si="35"/>
        <v>0</v>
      </c>
      <c r="N21" s="291">
        <f t="shared" si="35"/>
        <v>0</v>
      </c>
      <c r="O21" s="291">
        <f t="shared" si="35"/>
        <v>0</v>
      </c>
      <c r="P21" s="370">
        <f t="shared" si="35"/>
        <v>0</v>
      </c>
      <c r="Q21" s="292">
        <f t="shared" si="26"/>
        <v>0</v>
      </c>
      <c r="R21" s="556"/>
      <c r="S21" s="291">
        <f t="shared" ref="S21:AD21" si="36">S18-S19-S20</f>
        <v>0</v>
      </c>
      <c r="T21" s="291">
        <f t="shared" si="36"/>
        <v>0</v>
      </c>
      <c r="U21" s="291">
        <f t="shared" si="36"/>
        <v>0</v>
      </c>
      <c r="V21" s="291">
        <f t="shared" si="36"/>
        <v>0</v>
      </c>
      <c r="W21" s="291">
        <f t="shared" si="36"/>
        <v>0</v>
      </c>
      <c r="X21" s="291">
        <f t="shared" si="36"/>
        <v>0</v>
      </c>
      <c r="Y21" s="291">
        <f t="shared" si="36"/>
        <v>0</v>
      </c>
      <c r="Z21" s="291">
        <f t="shared" si="36"/>
        <v>0</v>
      </c>
      <c r="AA21" s="291">
        <f t="shared" si="36"/>
        <v>0</v>
      </c>
      <c r="AB21" s="291">
        <f t="shared" si="36"/>
        <v>0</v>
      </c>
      <c r="AC21" s="291">
        <f t="shared" si="36"/>
        <v>0</v>
      </c>
      <c r="AD21" s="370">
        <f t="shared" si="36"/>
        <v>0</v>
      </c>
      <c r="AE21" s="292">
        <f t="shared" si="28"/>
        <v>0</v>
      </c>
      <c r="AF21" s="287"/>
      <c r="AG21" s="515">
        <f>AG18-AG19-AG20</f>
        <v>0</v>
      </c>
      <c r="AH21" s="515">
        <f>AH18-AH19-AH20</f>
        <v>0</v>
      </c>
      <c r="AI21" s="515">
        <f>AI18-AI19-AI20</f>
        <v>0</v>
      </c>
      <c r="AJ21" s="671">
        <f>AJ18-AJ19-AJ20</f>
        <v>0</v>
      </c>
      <c r="AK21" s="672">
        <f t="shared" si="29"/>
        <v>0</v>
      </c>
      <c r="AL21" s="673"/>
      <c r="AM21" s="674">
        <f>AM18-AM19-AM20</f>
        <v>0</v>
      </c>
      <c r="AN21" s="675">
        <f>AN18-AN19-AN20</f>
        <v>0</v>
      </c>
      <c r="AO21" s="675">
        <f>AO18-AO19-AO20</f>
        <v>0</v>
      </c>
      <c r="AP21" s="676">
        <f>AP18-AP19-AP20</f>
        <v>0</v>
      </c>
      <c r="AQ21" s="676">
        <f t="shared" si="30"/>
        <v>0</v>
      </c>
      <c r="AR21" s="673"/>
      <c r="AS21" s="677">
        <f>AS18-AS19-AS20</f>
        <v>0</v>
      </c>
    </row>
    <row r="22" spans="1:45" ht="14.1" customHeight="1">
      <c r="B22" s="372" t="s">
        <v>178</v>
      </c>
      <c r="C22" s="1095"/>
      <c r="D22" s="1096">
        <v>0.5</v>
      </c>
      <c r="E22" s="546">
        <f t="shared" ref="E22:P22" si="37">E18*P2COG</f>
        <v>0</v>
      </c>
      <c r="F22" s="373">
        <f t="shared" si="37"/>
        <v>0</v>
      </c>
      <c r="G22" s="373">
        <f t="shared" si="37"/>
        <v>0</v>
      </c>
      <c r="H22" s="373">
        <f t="shared" si="37"/>
        <v>0</v>
      </c>
      <c r="I22" s="373">
        <f t="shared" si="37"/>
        <v>0</v>
      </c>
      <c r="J22" s="373">
        <f t="shared" si="37"/>
        <v>0</v>
      </c>
      <c r="K22" s="373">
        <f t="shared" si="37"/>
        <v>0</v>
      </c>
      <c r="L22" s="373">
        <f t="shared" si="37"/>
        <v>0</v>
      </c>
      <c r="M22" s="373">
        <f t="shared" si="37"/>
        <v>0</v>
      </c>
      <c r="N22" s="373">
        <f t="shared" si="37"/>
        <v>0</v>
      </c>
      <c r="O22" s="373">
        <f t="shared" si="37"/>
        <v>0</v>
      </c>
      <c r="P22" s="373">
        <f t="shared" si="37"/>
        <v>0</v>
      </c>
      <c r="Q22" s="374">
        <f t="shared" si="26"/>
        <v>0</v>
      </c>
      <c r="R22" s="556"/>
      <c r="S22" s="373">
        <f t="shared" ref="S22:AD22" si="38">S18*P2COG</f>
        <v>0</v>
      </c>
      <c r="T22" s="373">
        <f t="shared" si="38"/>
        <v>0</v>
      </c>
      <c r="U22" s="373">
        <f t="shared" si="38"/>
        <v>0</v>
      </c>
      <c r="V22" s="373">
        <f t="shared" si="38"/>
        <v>0</v>
      </c>
      <c r="W22" s="373">
        <f t="shared" si="38"/>
        <v>0</v>
      </c>
      <c r="X22" s="373">
        <f t="shared" si="38"/>
        <v>0</v>
      </c>
      <c r="Y22" s="373">
        <f t="shared" si="38"/>
        <v>0</v>
      </c>
      <c r="Z22" s="373">
        <f t="shared" si="38"/>
        <v>0</v>
      </c>
      <c r="AA22" s="373">
        <f t="shared" si="38"/>
        <v>0</v>
      </c>
      <c r="AB22" s="373">
        <f t="shared" si="38"/>
        <v>0</v>
      </c>
      <c r="AC22" s="373">
        <f t="shared" si="38"/>
        <v>0</v>
      </c>
      <c r="AD22" s="373">
        <f t="shared" si="38"/>
        <v>0</v>
      </c>
      <c r="AE22" s="374">
        <f t="shared" si="28"/>
        <v>0</v>
      </c>
      <c r="AF22" s="287"/>
      <c r="AG22" s="373">
        <f>AG18*P2COG</f>
        <v>0</v>
      </c>
      <c r="AH22" s="373">
        <f>AH18*P2COG</f>
        <v>0</v>
      </c>
      <c r="AI22" s="373">
        <f>AI18*P2COG</f>
        <v>0</v>
      </c>
      <c r="AJ22" s="678">
        <f>AJ18*P2COG</f>
        <v>0</v>
      </c>
      <c r="AK22" s="679">
        <f t="shared" si="29"/>
        <v>0</v>
      </c>
      <c r="AL22" s="668"/>
      <c r="AM22" s="678">
        <f>AM18*P2COG</f>
        <v>0</v>
      </c>
      <c r="AN22" s="678">
        <f>AN18*P2COG</f>
        <v>0</v>
      </c>
      <c r="AO22" s="678">
        <f>AO18*P2COG</f>
        <v>0</v>
      </c>
      <c r="AP22" s="687">
        <f>AP18*P2COG</f>
        <v>0</v>
      </c>
      <c r="AQ22" s="679">
        <f t="shared" si="30"/>
        <v>0</v>
      </c>
      <c r="AR22" s="668"/>
      <c r="AS22" s="679">
        <f>AS18*P2COG</f>
        <v>0</v>
      </c>
    </row>
    <row r="23" spans="1:45" ht="14.1" customHeight="1" thickBot="1">
      <c r="B23" s="294" t="s">
        <v>30</v>
      </c>
      <c r="C23" s="1097"/>
      <c r="D23" s="1098"/>
      <c r="E23" s="547">
        <f t="shared" ref="E23:P23" si="39">E21-E22</f>
        <v>0</v>
      </c>
      <c r="F23" s="375">
        <f t="shared" si="39"/>
        <v>0</v>
      </c>
      <c r="G23" s="375">
        <f t="shared" si="39"/>
        <v>0</v>
      </c>
      <c r="H23" s="375">
        <f t="shared" si="39"/>
        <v>0</v>
      </c>
      <c r="I23" s="375">
        <f t="shared" si="39"/>
        <v>0</v>
      </c>
      <c r="J23" s="375">
        <f t="shared" si="39"/>
        <v>0</v>
      </c>
      <c r="K23" s="375">
        <f t="shared" si="39"/>
        <v>0</v>
      </c>
      <c r="L23" s="375">
        <f t="shared" si="39"/>
        <v>0</v>
      </c>
      <c r="M23" s="375">
        <f t="shared" si="39"/>
        <v>0</v>
      </c>
      <c r="N23" s="375">
        <f t="shared" si="39"/>
        <v>0</v>
      </c>
      <c r="O23" s="375">
        <f t="shared" si="39"/>
        <v>0</v>
      </c>
      <c r="P23" s="375">
        <f t="shared" si="39"/>
        <v>0</v>
      </c>
      <c r="Q23" s="376">
        <f t="shared" si="26"/>
        <v>0</v>
      </c>
      <c r="R23" s="556"/>
      <c r="S23" s="375">
        <f t="shared" ref="S23:AD23" si="40">S21-S22</f>
        <v>0</v>
      </c>
      <c r="T23" s="375">
        <f t="shared" si="40"/>
        <v>0</v>
      </c>
      <c r="U23" s="375">
        <f t="shared" si="40"/>
        <v>0</v>
      </c>
      <c r="V23" s="375">
        <f t="shared" si="40"/>
        <v>0</v>
      </c>
      <c r="W23" s="375">
        <f t="shared" si="40"/>
        <v>0</v>
      </c>
      <c r="X23" s="375">
        <f t="shared" si="40"/>
        <v>0</v>
      </c>
      <c r="Y23" s="375">
        <f t="shared" si="40"/>
        <v>0</v>
      </c>
      <c r="Z23" s="375">
        <f t="shared" si="40"/>
        <v>0</v>
      </c>
      <c r="AA23" s="375">
        <f t="shared" si="40"/>
        <v>0</v>
      </c>
      <c r="AB23" s="375">
        <f t="shared" si="40"/>
        <v>0</v>
      </c>
      <c r="AC23" s="375">
        <f t="shared" si="40"/>
        <v>0</v>
      </c>
      <c r="AD23" s="375">
        <f t="shared" si="40"/>
        <v>0</v>
      </c>
      <c r="AE23" s="376">
        <f t="shared" si="28"/>
        <v>0</v>
      </c>
      <c r="AF23" s="287"/>
      <c r="AG23" s="375">
        <f>AG21-AG22</f>
        <v>0</v>
      </c>
      <c r="AH23" s="375">
        <f>AH21-AH22</f>
        <v>0</v>
      </c>
      <c r="AI23" s="375">
        <f>AI21-AI22</f>
        <v>0</v>
      </c>
      <c r="AJ23" s="682">
        <f>AJ21-AJ22</f>
        <v>0</v>
      </c>
      <c r="AK23" s="683">
        <f t="shared" si="29"/>
        <v>0</v>
      </c>
      <c r="AL23" s="668"/>
      <c r="AM23" s="682">
        <f>AM21-AM22</f>
        <v>0</v>
      </c>
      <c r="AN23" s="682">
        <f>AN21-AN22</f>
        <v>0</v>
      </c>
      <c r="AO23" s="682">
        <f>AO21-AO22</f>
        <v>0</v>
      </c>
      <c r="AP23" s="684">
        <f>AP21-AP22</f>
        <v>0</v>
      </c>
      <c r="AQ23" s="684">
        <f t="shared" si="30"/>
        <v>0</v>
      </c>
      <c r="AR23" s="668"/>
      <c r="AS23" s="685">
        <f>AS21-AS22</f>
        <v>0</v>
      </c>
    </row>
    <row r="24" spans="1:45" s="88" customFormat="1" ht="14.1" customHeight="1">
      <c r="A24" s="86"/>
      <c r="B24" s="269"/>
      <c r="C24" s="1084"/>
      <c r="D24" s="1085"/>
      <c r="E24" s="293"/>
      <c r="F24" s="86"/>
      <c r="G24" s="86"/>
      <c r="H24" s="86"/>
      <c r="I24" s="86"/>
      <c r="J24" s="86"/>
      <c r="K24" s="86"/>
      <c r="L24" s="86"/>
      <c r="M24" s="86"/>
      <c r="N24" s="86"/>
      <c r="O24" s="86"/>
      <c r="Q24" s="270"/>
      <c r="R24" s="554"/>
      <c r="S24" s="86"/>
      <c r="T24" s="86"/>
      <c r="U24" s="86"/>
      <c r="V24" s="86"/>
      <c r="W24" s="86"/>
      <c r="X24" s="86"/>
      <c r="Y24" s="86"/>
      <c r="Z24" s="86"/>
      <c r="AA24" s="86"/>
      <c r="AB24" s="86"/>
      <c r="AC24" s="86"/>
      <c r="AE24" s="270"/>
      <c r="AF24" s="270"/>
      <c r="AG24" s="86"/>
      <c r="AH24" s="86"/>
      <c r="AI24" s="86"/>
      <c r="AK24" s="270"/>
      <c r="AM24" s="271"/>
      <c r="AN24" s="86"/>
      <c r="AO24" s="86"/>
      <c r="AP24" s="262"/>
      <c r="AQ24" s="262"/>
      <c r="AS24" s="270"/>
    </row>
    <row r="25" spans="1:45" ht="14.1" customHeight="1">
      <c r="A25" s="272"/>
      <c r="B25" s="98" t="s">
        <v>270</v>
      </c>
      <c r="C25" s="1086"/>
      <c r="D25" s="1087"/>
      <c r="E25" s="545"/>
      <c r="F25" s="274"/>
      <c r="G25" s="274"/>
      <c r="H25" s="274"/>
      <c r="I25" s="274"/>
      <c r="J25" s="275"/>
      <c r="K25" s="275"/>
      <c r="L25" s="275"/>
      <c r="M25" s="275"/>
      <c r="N25" s="275"/>
      <c r="O25" s="275"/>
      <c r="P25" s="276"/>
      <c r="Q25" s="277"/>
      <c r="R25" s="555"/>
      <c r="S25" s="274"/>
      <c r="T25" s="274"/>
      <c r="U25" s="274"/>
      <c r="V25" s="274"/>
      <c r="W25" s="274"/>
      <c r="X25" s="275"/>
      <c r="Y25" s="275"/>
      <c r="Z25" s="275"/>
      <c r="AA25" s="275"/>
      <c r="AB25" s="275"/>
      <c r="AC25" s="275"/>
      <c r="AD25" s="276"/>
      <c r="AE25" s="277"/>
      <c r="AF25" s="246"/>
      <c r="AG25" s="275"/>
      <c r="AH25" s="275"/>
      <c r="AI25" s="275"/>
      <c r="AJ25" s="276"/>
      <c r="AK25" s="277"/>
      <c r="AL25" s="256"/>
      <c r="AM25" s="278"/>
      <c r="AN25" s="275"/>
      <c r="AO25" s="275"/>
      <c r="AP25" s="280"/>
      <c r="AQ25" s="280"/>
      <c r="AR25" s="256"/>
      <c r="AS25" s="277"/>
    </row>
    <row r="26" spans="1:45" ht="14.1" customHeight="1">
      <c r="B26" s="359" t="s">
        <v>76</v>
      </c>
      <c r="C26" s="1088"/>
      <c r="D26" s="1089">
        <v>0.02</v>
      </c>
      <c r="E26" s="101">
        <v>0</v>
      </c>
      <c r="F26" s="77">
        <f t="shared" ref="F26:P26" si="41">E26*(1+P3GrowthRate)</f>
        <v>0</v>
      </c>
      <c r="G26" s="77">
        <f t="shared" si="41"/>
        <v>0</v>
      </c>
      <c r="H26" s="77">
        <f t="shared" si="41"/>
        <v>0</v>
      </c>
      <c r="I26" s="77">
        <f t="shared" si="41"/>
        <v>0</v>
      </c>
      <c r="J26" s="77">
        <f t="shared" si="41"/>
        <v>0</v>
      </c>
      <c r="K26" s="77">
        <f t="shared" si="41"/>
        <v>0</v>
      </c>
      <c r="L26" s="77">
        <f t="shared" si="41"/>
        <v>0</v>
      </c>
      <c r="M26" s="77">
        <f t="shared" si="41"/>
        <v>0</v>
      </c>
      <c r="N26" s="77">
        <f t="shared" si="41"/>
        <v>0</v>
      </c>
      <c r="O26" s="77">
        <f t="shared" si="41"/>
        <v>0</v>
      </c>
      <c r="P26" s="77">
        <f t="shared" si="41"/>
        <v>0</v>
      </c>
      <c r="Q26" s="360">
        <f>SUM(E26:P26)</f>
        <v>0</v>
      </c>
      <c r="R26" s="555"/>
      <c r="S26" s="77">
        <f>P26*(1+P3GrowthRate)</f>
        <v>0</v>
      </c>
      <c r="T26" s="77">
        <f t="shared" ref="T26:AD26" si="42">S26*(1+P3GrowthRate)</f>
        <v>0</v>
      </c>
      <c r="U26" s="77">
        <f t="shared" si="42"/>
        <v>0</v>
      </c>
      <c r="V26" s="77">
        <f t="shared" si="42"/>
        <v>0</v>
      </c>
      <c r="W26" s="77">
        <f t="shared" si="42"/>
        <v>0</v>
      </c>
      <c r="X26" s="77">
        <f t="shared" si="42"/>
        <v>0</v>
      </c>
      <c r="Y26" s="77">
        <f t="shared" si="42"/>
        <v>0</v>
      </c>
      <c r="Z26" s="77">
        <f t="shared" si="42"/>
        <v>0</v>
      </c>
      <c r="AA26" s="77">
        <f t="shared" si="42"/>
        <v>0</v>
      </c>
      <c r="AB26" s="77">
        <f t="shared" si="42"/>
        <v>0</v>
      </c>
      <c r="AC26" s="77">
        <f t="shared" si="42"/>
        <v>0</v>
      </c>
      <c r="AD26" s="77">
        <f t="shared" si="42"/>
        <v>0</v>
      </c>
      <c r="AE26" s="360">
        <f>SUM(S26:AD26)</f>
        <v>0</v>
      </c>
      <c r="AF26" s="246"/>
      <c r="AG26" s="1162">
        <f>-FV(P3GrowthRate,3,($AD26*(1+P3GrowthRate)))</f>
        <v>0</v>
      </c>
      <c r="AH26" s="77">
        <f>AG26*(1+P3GrowthRate)^3</f>
        <v>0</v>
      </c>
      <c r="AI26" s="101">
        <f>AH26*(1+P3GrowthRate)^3</f>
        <v>0</v>
      </c>
      <c r="AJ26" s="101">
        <f>AI26*(1+P3GrowthRate)^3</f>
        <v>0</v>
      </c>
      <c r="AK26" s="653">
        <f>SUM(AG26:AJ26)</f>
        <v>0</v>
      </c>
      <c r="AL26" s="654"/>
      <c r="AM26" s="1147">
        <f>AJ26*(1+P3GrowthRate)^3</f>
        <v>0</v>
      </c>
      <c r="AN26" s="655">
        <f>AM26*(1+P3GrowthRate)^3</f>
        <v>0</v>
      </c>
      <c r="AO26" s="655">
        <f>AN26*(1+P3GrowthRate)^3</f>
        <v>0</v>
      </c>
      <c r="AP26" s="652">
        <f>AO26*(1+P3GrowthRate)^3</f>
        <v>0</v>
      </c>
      <c r="AQ26" s="656">
        <f>SUM(AM26:AP26)</f>
        <v>0</v>
      </c>
      <c r="AR26" s="654"/>
      <c r="AS26" s="1082">
        <f>AQ26*(1+P3GrowthRate)^12</f>
        <v>0</v>
      </c>
    </row>
    <row r="27" spans="1:45" ht="14.1" customHeight="1">
      <c r="A27" s="272"/>
      <c r="B27" s="1078" t="s">
        <v>77</v>
      </c>
      <c r="C27" s="1076"/>
      <c r="D27" s="1077">
        <v>2.5000000000000001E-2</v>
      </c>
      <c r="E27" s="1079">
        <v>0</v>
      </c>
      <c r="F27" s="1079">
        <f>E27</f>
        <v>0</v>
      </c>
      <c r="G27" s="1079">
        <f t="shared" ref="G27:P27" si="43">F27</f>
        <v>0</v>
      </c>
      <c r="H27" s="1079">
        <f t="shared" si="43"/>
        <v>0</v>
      </c>
      <c r="I27" s="1079">
        <f t="shared" si="43"/>
        <v>0</v>
      </c>
      <c r="J27" s="1079">
        <f t="shared" si="43"/>
        <v>0</v>
      </c>
      <c r="K27" s="1079">
        <f t="shared" si="43"/>
        <v>0</v>
      </c>
      <c r="L27" s="1079">
        <f t="shared" si="43"/>
        <v>0</v>
      </c>
      <c r="M27" s="1079">
        <f t="shared" si="43"/>
        <v>0</v>
      </c>
      <c r="N27" s="1079">
        <f t="shared" si="43"/>
        <v>0</v>
      </c>
      <c r="O27" s="1079">
        <f t="shared" si="43"/>
        <v>0</v>
      </c>
      <c r="P27" s="1079">
        <f t="shared" si="43"/>
        <v>0</v>
      </c>
      <c r="Q27" s="657"/>
      <c r="R27" s="1080"/>
      <c r="S27" s="1079">
        <f>P27*(1+$D27)</f>
        <v>0</v>
      </c>
      <c r="T27" s="1079">
        <f>S27</f>
        <v>0</v>
      </c>
      <c r="U27" s="1079">
        <f t="shared" ref="U27:AD27" si="44">T27</f>
        <v>0</v>
      </c>
      <c r="V27" s="1079">
        <f t="shared" si="44"/>
        <v>0</v>
      </c>
      <c r="W27" s="1079">
        <f t="shared" si="44"/>
        <v>0</v>
      </c>
      <c r="X27" s="1079">
        <f t="shared" si="44"/>
        <v>0</v>
      </c>
      <c r="Y27" s="1079">
        <f t="shared" si="44"/>
        <v>0</v>
      </c>
      <c r="Z27" s="1079">
        <f t="shared" si="44"/>
        <v>0</v>
      </c>
      <c r="AA27" s="1079">
        <f t="shared" si="44"/>
        <v>0</v>
      </c>
      <c r="AB27" s="1079">
        <f t="shared" si="44"/>
        <v>0</v>
      </c>
      <c r="AC27" s="1079">
        <f t="shared" si="44"/>
        <v>0</v>
      </c>
      <c r="AD27" s="1079">
        <f t="shared" si="44"/>
        <v>0</v>
      </c>
      <c r="AE27" s="657"/>
      <c r="AF27" s="668"/>
      <c r="AG27" s="883">
        <f>AD27*(1+$D27)</f>
        <v>0</v>
      </c>
      <c r="AH27" s="1079">
        <f>AG27</f>
        <v>0</v>
      </c>
      <c r="AI27" s="1079">
        <f>AH27</f>
        <v>0</v>
      </c>
      <c r="AJ27" s="1079">
        <f>AI27</f>
        <v>0</v>
      </c>
      <c r="AK27" s="657"/>
      <c r="AL27" s="668"/>
      <c r="AM27" s="883">
        <f>AJ27*(1+$D27)</f>
        <v>0</v>
      </c>
      <c r="AN27" s="1079">
        <f>AM27</f>
        <v>0</v>
      </c>
      <c r="AO27" s="1079">
        <f>AN27</f>
        <v>0</v>
      </c>
      <c r="AP27" s="1081">
        <f>AO27</f>
        <v>0</v>
      </c>
      <c r="AQ27" s="659"/>
      <c r="AR27" s="668"/>
      <c r="AS27" s="1083">
        <f>AP27*(1+$D27)</f>
        <v>0</v>
      </c>
    </row>
    <row r="28" spans="1:45" ht="14.1" customHeight="1">
      <c r="A28" s="272"/>
      <c r="B28" s="362" t="s">
        <v>91</v>
      </c>
      <c r="C28" s="1090"/>
      <c r="D28" s="1091"/>
      <c r="E28" s="364">
        <f t="shared" ref="E28:P28" si="45">PRODUCT(E26:E27)</f>
        <v>0</v>
      </c>
      <c r="F28" s="364">
        <f t="shared" si="45"/>
        <v>0</v>
      </c>
      <c r="G28" s="364">
        <f t="shared" si="45"/>
        <v>0</v>
      </c>
      <c r="H28" s="364">
        <f t="shared" si="45"/>
        <v>0</v>
      </c>
      <c r="I28" s="364">
        <f t="shared" si="45"/>
        <v>0</v>
      </c>
      <c r="J28" s="364">
        <f t="shared" si="45"/>
        <v>0</v>
      </c>
      <c r="K28" s="364">
        <f t="shared" si="45"/>
        <v>0</v>
      </c>
      <c r="L28" s="364">
        <f t="shared" si="45"/>
        <v>0</v>
      </c>
      <c r="M28" s="364">
        <f t="shared" si="45"/>
        <v>0</v>
      </c>
      <c r="N28" s="364">
        <f t="shared" si="45"/>
        <v>0</v>
      </c>
      <c r="O28" s="364">
        <f t="shared" si="45"/>
        <v>0</v>
      </c>
      <c r="P28" s="365">
        <f t="shared" si="45"/>
        <v>0</v>
      </c>
      <c r="Q28" s="286">
        <f t="shared" ref="Q28:Q33" si="46">SUM(E28:P28)</f>
        <v>0</v>
      </c>
      <c r="R28" s="556"/>
      <c r="S28" s="363">
        <f t="shared" ref="S28:AD28" si="47">PRODUCT(S26:S27)</f>
        <v>0</v>
      </c>
      <c r="T28" s="364">
        <f t="shared" si="47"/>
        <v>0</v>
      </c>
      <c r="U28" s="364">
        <f t="shared" si="47"/>
        <v>0</v>
      </c>
      <c r="V28" s="364">
        <f t="shared" si="47"/>
        <v>0</v>
      </c>
      <c r="W28" s="364">
        <f t="shared" si="47"/>
        <v>0</v>
      </c>
      <c r="X28" s="364">
        <f t="shared" si="47"/>
        <v>0</v>
      </c>
      <c r="Y28" s="364">
        <f t="shared" si="47"/>
        <v>0</v>
      </c>
      <c r="Z28" s="364">
        <f t="shared" si="47"/>
        <v>0</v>
      </c>
      <c r="AA28" s="364">
        <f t="shared" si="47"/>
        <v>0</v>
      </c>
      <c r="AB28" s="364">
        <f t="shared" si="47"/>
        <v>0</v>
      </c>
      <c r="AC28" s="364">
        <f t="shared" si="47"/>
        <v>0</v>
      </c>
      <c r="AD28" s="365">
        <f t="shared" si="47"/>
        <v>0</v>
      </c>
      <c r="AE28" s="286">
        <f t="shared" ref="AE28:AE33" si="48">SUM(S28:AD28)</f>
        <v>0</v>
      </c>
      <c r="AF28" s="287"/>
      <c r="AG28" s="363">
        <f>PRODUCT(AG26:AG27)</f>
        <v>0</v>
      </c>
      <c r="AH28" s="364">
        <f>PRODUCT(AH26:AH27)</f>
        <v>0</v>
      </c>
      <c r="AI28" s="364">
        <f>PRODUCT(AI26:AI27)</f>
        <v>0</v>
      </c>
      <c r="AJ28" s="660">
        <f>PRODUCT(AJ26:AJ27)</f>
        <v>0</v>
      </c>
      <c r="AK28" s="661">
        <f t="shared" ref="AK28:AK33" si="49">SUM(AG28:AJ28)</f>
        <v>0</v>
      </c>
      <c r="AL28" s="658"/>
      <c r="AM28" s="662">
        <f>PRODUCT(AM26:AM27)</f>
        <v>0</v>
      </c>
      <c r="AN28" s="663">
        <f>PRODUCT(AN26:AN27)</f>
        <v>0</v>
      </c>
      <c r="AO28" s="663">
        <f>PRODUCT(AO26:AO27)</f>
        <v>0</v>
      </c>
      <c r="AP28" s="664">
        <f>PRODUCT(AP26:AP27)</f>
        <v>0</v>
      </c>
      <c r="AQ28" s="665">
        <f t="shared" ref="AQ28:AQ33" si="50">SUM(AM28:AP28)</f>
        <v>0</v>
      </c>
      <c r="AR28" s="658"/>
      <c r="AS28" s="666">
        <f>PRODUCT(AS26:AS27)</f>
        <v>0</v>
      </c>
    </row>
    <row r="29" spans="1:45" ht="14.1" customHeight="1">
      <c r="A29" s="272"/>
      <c r="B29" s="367" t="s">
        <v>78</v>
      </c>
      <c r="C29" s="1092">
        <v>0.5</v>
      </c>
      <c r="D29" s="1089">
        <v>0.15</v>
      </c>
      <c r="E29" s="386">
        <f t="shared" ref="E29:P29" si="51">E28*P3CommRate*P3CommSales</f>
        <v>0</v>
      </c>
      <c r="F29" s="368">
        <f t="shared" si="51"/>
        <v>0</v>
      </c>
      <c r="G29" s="368">
        <f t="shared" si="51"/>
        <v>0</v>
      </c>
      <c r="H29" s="368">
        <f t="shared" si="51"/>
        <v>0</v>
      </c>
      <c r="I29" s="368">
        <f t="shared" si="51"/>
        <v>0</v>
      </c>
      <c r="J29" s="368">
        <f t="shared" si="51"/>
        <v>0</v>
      </c>
      <c r="K29" s="368">
        <f t="shared" si="51"/>
        <v>0</v>
      </c>
      <c r="L29" s="368">
        <f t="shared" si="51"/>
        <v>0</v>
      </c>
      <c r="M29" s="368">
        <f t="shared" si="51"/>
        <v>0</v>
      </c>
      <c r="N29" s="368">
        <f t="shared" si="51"/>
        <v>0</v>
      </c>
      <c r="O29" s="368">
        <f t="shared" si="51"/>
        <v>0</v>
      </c>
      <c r="P29" s="368">
        <f t="shared" si="51"/>
        <v>0</v>
      </c>
      <c r="Q29" s="281">
        <f t="shared" si="46"/>
        <v>0</v>
      </c>
      <c r="R29" s="556"/>
      <c r="S29" s="368">
        <f t="shared" ref="S29:AD29" si="52">S28*P3CommRate*P3CommSales</f>
        <v>0</v>
      </c>
      <c r="T29" s="368">
        <f t="shared" si="52"/>
        <v>0</v>
      </c>
      <c r="U29" s="368">
        <f t="shared" si="52"/>
        <v>0</v>
      </c>
      <c r="V29" s="368">
        <f t="shared" si="52"/>
        <v>0</v>
      </c>
      <c r="W29" s="368">
        <f t="shared" si="52"/>
        <v>0</v>
      </c>
      <c r="X29" s="368">
        <f t="shared" si="52"/>
        <v>0</v>
      </c>
      <c r="Y29" s="368">
        <f t="shared" si="52"/>
        <v>0</v>
      </c>
      <c r="Z29" s="368">
        <f t="shared" si="52"/>
        <v>0</v>
      </c>
      <c r="AA29" s="368">
        <f t="shared" si="52"/>
        <v>0</v>
      </c>
      <c r="AB29" s="368">
        <f t="shared" si="52"/>
        <v>0</v>
      </c>
      <c r="AC29" s="368">
        <f t="shared" si="52"/>
        <v>0</v>
      </c>
      <c r="AD29" s="368">
        <f t="shared" si="52"/>
        <v>0</v>
      </c>
      <c r="AE29" s="281">
        <f t="shared" si="48"/>
        <v>0</v>
      </c>
      <c r="AF29" s="287"/>
      <c r="AG29" s="368">
        <f>AG28*P3CommRate*P3CommSales</f>
        <v>0</v>
      </c>
      <c r="AH29" s="368">
        <f>AH28*P3CommRate*P3CommSales</f>
        <v>0</v>
      </c>
      <c r="AI29" s="368">
        <f>AI28*P3CommRate*P3CommSales</f>
        <v>0</v>
      </c>
      <c r="AJ29" s="667">
        <f>AJ28*P3CommRate*P3CommSales</f>
        <v>0</v>
      </c>
      <c r="AK29" s="661">
        <f t="shared" si="49"/>
        <v>0</v>
      </c>
      <c r="AL29" s="668"/>
      <c r="AM29" s="667">
        <f>AM28*P3CommRate*P3CommSales</f>
        <v>0</v>
      </c>
      <c r="AN29" s="667">
        <f>AN28*P3CommRate*P3CommSales</f>
        <v>0</v>
      </c>
      <c r="AO29" s="667">
        <f>AO28*P3CommRate*P3CommSales</f>
        <v>0</v>
      </c>
      <c r="AP29" s="688">
        <f>AP28*P3CommRate*P3CommSales</f>
        <v>0</v>
      </c>
      <c r="AQ29" s="665">
        <f t="shared" si="50"/>
        <v>0</v>
      </c>
      <c r="AR29" s="668"/>
      <c r="AS29" s="670">
        <f>AS28*P3CommRate*P3CommSales</f>
        <v>0</v>
      </c>
    </row>
    <row r="30" spans="1:45" ht="14.1" customHeight="1">
      <c r="A30" s="272"/>
      <c r="B30" s="367" t="s">
        <v>79</v>
      </c>
      <c r="C30" s="1088"/>
      <c r="D30" s="1089">
        <v>0.03</v>
      </c>
      <c r="E30" s="386">
        <f t="shared" ref="E30:P30" si="53">E28*P3ReturnRate</f>
        <v>0</v>
      </c>
      <c r="F30" s="368">
        <f t="shared" si="53"/>
        <v>0</v>
      </c>
      <c r="G30" s="368">
        <f t="shared" si="53"/>
        <v>0</v>
      </c>
      <c r="H30" s="368">
        <f t="shared" si="53"/>
        <v>0</v>
      </c>
      <c r="I30" s="368">
        <f t="shared" si="53"/>
        <v>0</v>
      </c>
      <c r="J30" s="368">
        <f t="shared" si="53"/>
        <v>0</v>
      </c>
      <c r="K30" s="368">
        <f t="shared" si="53"/>
        <v>0</v>
      </c>
      <c r="L30" s="368">
        <f t="shared" si="53"/>
        <v>0</v>
      </c>
      <c r="M30" s="368">
        <f t="shared" si="53"/>
        <v>0</v>
      </c>
      <c r="N30" s="368">
        <f t="shared" si="53"/>
        <v>0</v>
      </c>
      <c r="O30" s="368">
        <f t="shared" si="53"/>
        <v>0</v>
      </c>
      <c r="P30" s="368">
        <f t="shared" si="53"/>
        <v>0</v>
      </c>
      <c r="Q30" s="281">
        <f t="shared" si="46"/>
        <v>0</v>
      </c>
      <c r="R30" s="556"/>
      <c r="S30" s="368">
        <f t="shared" ref="S30:AD30" si="54">S28*P3ReturnRate</f>
        <v>0</v>
      </c>
      <c r="T30" s="368">
        <f t="shared" si="54"/>
        <v>0</v>
      </c>
      <c r="U30" s="368">
        <f t="shared" si="54"/>
        <v>0</v>
      </c>
      <c r="V30" s="368">
        <f t="shared" si="54"/>
        <v>0</v>
      </c>
      <c r="W30" s="368">
        <f t="shared" si="54"/>
        <v>0</v>
      </c>
      <c r="X30" s="368">
        <f t="shared" si="54"/>
        <v>0</v>
      </c>
      <c r="Y30" s="368">
        <f t="shared" si="54"/>
        <v>0</v>
      </c>
      <c r="Z30" s="368">
        <f t="shared" si="54"/>
        <v>0</v>
      </c>
      <c r="AA30" s="368">
        <f t="shared" si="54"/>
        <v>0</v>
      </c>
      <c r="AB30" s="368">
        <f t="shared" si="54"/>
        <v>0</v>
      </c>
      <c r="AC30" s="368">
        <f t="shared" si="54"/>
        <v>0</v>
      </c>
      <c r="AD30" s="368">
        <f t="shared" si="54"/>
        <v>0</v>
      </c>
      <c r="AE30" s="281">
        <f t="shared" si="48"/>
        <v>0</v>
      </c>
      <c r="AF30" s="287"/>
      <c r="AG30" s="368">
        <f>AG28*P3ReturnRate</f>
        <v>0</v>
      </c>
      <c r="AH30" s="368">
        <f>AH28*P3ReturnRate</f>
        <v>0</v>
      </c>
      <c r="AI30" s="368">
        <f>AI28*P3ReturnRate</f>
        <v>0</v>
      </c>
      <c r="AJ30" s="667">
        <f>AJ28*P3ReturnRate</f>
        <v>0</v>
      </c>
      <c r="AK30" s="670">
        <f t="shared" si="49"/>
        <v>0</v>
      </c>
      <c r="AL30" s="668"/>
      <c r="AM30" s="667">
        <f>AM28*P3ReturnRate</f>
        <v>0</v>
      </c>
      <c r="AN30" s="667">
        <f>AN28*P3ReturnRate</f>
        <v>0</v>
      </c>
      <c r="AO30" s="667">
        <f>AO28*P3ReturnRate</f>
        <v>0</v>
      </c>
      <c r="AP30" s="688">
        <f>AP28*P3ReturnRate</f>
        <v>0</v>
      </c>
      <c r="AQ30" s="669">
        <f t="shared" si="50"/>
        <v>0</v>
      </c>
      <c r="AR30" s="668"/>
      <c r="AS30" s="670">
        <f>AS28*P3ReturnRate</f>
        <v>0</v>
      </c>
    </row>
    <row r="31" spans="1:45" ht="14.1" customHeight="1" thickBot="1">
      <c r="B31" s="369" t="s">
        <v>29</v>
      </c>
      <c r="C31" s="1093"/>
      <c r="D31" s="1094"/>
      <c r="E31" s="312">
        <f t="shared" ref="E31:P31" si="55">E28-E29-E30</f>
        <v>0</v>
      </c>
      <c r="F31" s="291">
        <f t="shared" si="55"/>
        <v>0</v>
      </c>
      <c r="G31" s="291">
        <f t="shared" si="55"/>
        <v>0</v>
      </c>
      <c r="H31" s="291">
        <f t="shared" si="55"/>
        <v>0</v>
      </c>
      <c r="I31" s="291">
        <f t="shared" si="55"/>
        <v>0</v>
      </c>
      <c r="J31" s="291">
        <f t="shared" si="55"/>
        <v>0</v>
      </c>
      <c r="K31" s="291">
        <f t="shared" si="55"/>
        <v>0</v>
      </c>
      <c r="L31" s="291">
        <f t="shared" si="55"/>
        <v>0</v>
      </c>
      <c r="M31" s="291">
        <f t="shared" si="55"/>
        <v>0</v>
      </c>
      <c r="N31" s="291">
        <f t="shared" si="55"/>
        <v>0</v>
      </c>
      <c r="O31" s="291">
        <f t="shared" si="55"/>
        <v>0</v>
      </c>
      <c r="P31" s="370">
        <f t="shared" si="55"/>
        <v>0</v>
      </c>
      <c r="Q31" s="292">
        <f t="shared" si="46"/>
        <v>0</v>
      </c>
      <c r="R31" s="556"/>
      <c r="S31" s="291">
        <f t="shared" ref="S31:AD31" si="56">S28-S29-S30</f>
        <v>0</v>
      </c>
      <c r="T31" s="291">
        <f t="shared" si="56"/>
        <v>0</v>
      </c>
      <c r="U31" s="291">
        <f t="shared" si="56"/>
        <v>0</v>
      </c>
      <c r="V31" s="291">
        <f t="shared" si="56"/>
        <v>0</v>
      </c>
      <c r="W31" s="291">
        <f t="shared" si="56"/>
        <v>0</v>
      </c>
      <c r="X31" s="291">
        <f t="shared" si="56"/>
        <v>0</v>
      </c>
      <c r="Y31" s="291">
        <f t="shared" si="56"/>
        <v>0</v>
      </c>
      <c r="Z31" s="291">
        <f t="shared" si="56"/>
        <v>0</v>
      </c>
      <c r="AA31" s="291">
        <f t="shared" si="56"/>
        <v>0</v>
      </c>
      <c r="AB31" s="291">
        <f t="shared" si="56"/>
        <v>0</v>
      </c>
      <c r="AC31" s="291">
        <f t="shared" si="56"/>
        <v>0</v>
      </c>
      <c r="AD31" s="370">
        <f t="shared" si="56"/>
        <v>0</v>
      </c>
      <c r="AE31" s="292">
        <f t="shared" si="48"/>
        <v>0</v>
      </c>
      <c r="AF31" s="287"/>
      <c r="AG31" s="515">
        <f>AG28-AG29-AG30</f>
        <v>0</v>
      </c>
      <c r="AH31" s="515">
        <f>AH28-AH29-AH30</f>
        <v>0</v>
      </c>
      <c r="AI31" s="515">
        <f>AI28-AI29-AI30</f>
        <v>0</v>
      </c>
      <c r="AJ31" s="671">
        <f>AJ28-AJ29-AJ30</f>
        <v>0</v>
      </c>
      <c r="AK31" s="672">
        <f t="shared" si="49"/>
        <v>0</v>
      </c>
      <c r="AL31" s="673"/>
      <c r="AM31" s="674">
        <f>AM28-AM29-AM30</f>
        <v>0</v>
      </c>
      <c r="AN31" s="675">
        <f>AN28-AN29-AN30</f>
        <v>0</v>
      </c>
      <c r="AO31" s="675">
        <f>AO28-AO29-AO30</f>
        <v>0</v>
      </c>
      <c r="AP31" s="689">
        <f>AP28-AP29-AP30</f>
        <v>0</v>
      </c>
      <c r="AQ31" s="676">
        <f t="shared" si="50"/>
        <v>0</v>
      </c>
      <c r="AR31" s="673"/>
      <c r="AS31" s="677">
        <f>AS28-AS29-AS30</f>
        <v>0</v>
      </c>
    </row>
    <row r="32" spans="1:45" ht="14.1" customHeight="1">
      <c r="B32" s="372" t="s">
        <v>178</v>
      </c>
      <c r="C32" s="1095"/>
      <c r="D32" s="1096">
        <v>0.5</v>
      </c>
      <c r="E32" s="546">
        <f t="shared" ref="E32:P32" si="57">E28*P3COG</f>
        <v>0</v>
      </c>
      <c r="F32" s="373">
        <f t="shared" si="57"/>
        <v>0</v>
      </c>
      <c r="G32" s="373">
        <f t="shared" si="57"/>
        <v>0</v>
      </c>
      <c r="H32" s="373">
        <f t="shared" si="57"/>
        <v>0</v>
      </c>
      <c r="I32" s="373">
        <f t="shared" si="57"/>
        <v>0</v>
      </c>
      <c r="J32" s="373">
        <f t="shared" si="57"/>
        <v>0</v>
      </c>
      <c r="K32" s="373">
        <f t="shared" si="57"/>
        <v>0</v>
      </c>
      <c r="L32" s="373">
        <f t="shared" si="57"/>
        <v>0</v>
      </c>
      <c r="M32" s="373">
        <f t="shared" si="57"/>
        <v>0</v>
      </c>
      <c r="N32" s="373">
        <f t="shared" si="57"/>
        <v>0</v>
      </c>
      <c r="O32" s="373">
        <f t="shared" si="57"/>
        <v>0</v>
      </c>
      <c r="P32" s="373">
        <f t="shared" si="57"/>
        <v>0</v>
      </c>
      <c r="Q32" s="374">
        <f t="shared" si="46"/>
        <v>0</v>
      </c>
      <c r="R32" s="556"/>
      <c r="S32" s="373">
        <f t="shared" ref="S32:AD32" si="58">S28*P3COG</f>
        <v>0</v>
      </c>
      <c r="T32" s="373">
        <f t="shared" si="58"/>
        <v>0</v>
      </c>
      <c r="U32" s="373">
        <f t="shared" si="58"/>
        <v>0</v>
      </c>
      <c r="V32" s="373">
        <f t="shared" si="58"/>
        <v>0</v>
      </c>
      <c r="W32" s="373">
        <f t="shared" si="58"/>
        <v>0</v>
      </c>
      <c r="X32" s="373">
        <f t="shared" si="58"/>
        <v>0</v>
      </c>
      <c r="Y32" s="373">
        <f t="shared" si="58"/>
        <v>0</v>
      </c>
      <c r="Z32" s="373">
        <f t="shared" si="58"/>
        <v>0</v>
      </c>
      <c r="AA32" s="373">
        <f t="shared" si="58"/>
        <v>0</v>
      </c>
      <c r="AB32" s="373">
        <f t="shared" si="58"/>
        <v>0</v>
      </c>
      <c r="AC32" s="373">
        <f t="shared" si="58"/>
        <v>0</v>
      </c>
      <c r="AD32" s="373">
        <f t="shared" si="58"/>
        <v>0</v>
      </c>
      <c r="AE32" s="374">
        <f t="shared" si="48"/>
        <v>0</v>
      </c>
      <c r="AF32" s="287"/>
      <c r="AG32" s="373">
        <f>AG28*P3COG</f>
        <v>0</v>
      </c>
      <c r="AH32" s="373">
        <f>AH28*P3COG</f>
        <v>0</v>
      </c>
      <c r="AI32" s="373">
        <f>AI28*P3COG</f>
        <v>0</v>
      </c>
      <c r="AJ32" s="678">
        <f>AJ28*P3COG</f>
        <v>0</v>
      </c>
      <c r="AK32" s="679">
        <f t="shared" si="49"/>
        <v>0</v>
      </c>
      <c r="AL32" s="668"/>
      <c r="AM32" s="678">
        <f>AM28*P3COG</f>
        <v>0</v>
      </c>
      <c r="AN32" s="678">
        <f>AN28*P3COG</f>
        <v>0</v>
      </c>
      <c r="AO32" s="678">
        <f>AO28*P3COG</f>
        <v>0</v>
      </c>
      <c r="AP32" s="690">
        <f>AP28*P3COG</f>
        <v>0</v>
      </c>
      <c r="AQ32" s="681">
        <f t="shared" si="50"/>
        <v>0</v>
      </c>
      <c r="AR32" s="668"/>
      <c r="AS32" s="679">
        <f>AS28*P3COG</f>
        <v>0</v>
      </c>
    </row>
    <row r="33" spans="1:45" ht="14.1" customHeight="1" thickBot="1">
      <c r="B33" s="294" t="s">
        <v>30</v>
      </c>
      <c r="C33" s="1097"/>
      <c r="D33" s="1098"/>
      <c r="E33" s="547">
        <f t="shared" ref="E33:P33" si="59">E31-E32</f>
        <v>0</v>
      </c>
      <c r="F33" s="375">
        <f t="shared" si="59"/>
        <v>0</v>
      </c>
      <c r="G33" s="375">
        <f t="shared" si="59"/>
        <v>0</v>
      </c>
      <c r="H33" s="375">
        <f t="shared" si="59"/>
        <v>0</v>
      </c>
      <c r="I33" s="375">
        <f t="shared" si="59"/>
        <v>0</v>
      </c>
      <c r="J33" s="375">
        <f t="shared" si="59"/>
        <v>0</v>
      </c>
      <c r="K33" s="375">
        <f t="shared" si="59"/>
        <v>0</v>
      </c>
      <c r="L33" s="375">
        <f t="shared" si="59"/>
        <v>0</v>
      </c>
      <c r="M33" s="375">
        <f t="shared" si="59"/>
        <v>0</v>
      </c>
      <c r="N33" s="375">
        <f t="shared" si="59"/>
        <v>0</v>
      </c>
      <c r="O33" s="375">
        <f t="shared" si="59"/>
        <v>0</v>
      </c>
      <c r="P33" s="375">
        <f t="shared" si="59"/>
        <v>0</v>
      </c>
      <c r="Q33" s="376">
        <f t="shared" si="46"/>
        <v>0</v>
      </c>
      <c r="R33" s="556"/>
      <c r="S33" s="375">
        <f t="shared" ref="S33:AD33" si="60">S31-S32</f>
        <v>0</v>
      </c>
      <c r="T33" s="375">
        <f t="shared" si="60"/>
        <v>0</v>
      </c>
      <c r="U33" s="375">
        <f t="shared" si="60"/>
        <v>0</v>
      </c>
      <c r="V33" s="375">
        <f t="shared" si="60"/>
        <v>0</v>
      </c>
      <c r="W33" s="375">
        <f t="shared" si="60"/>
        <v>0</v>
      </c>
      <c r="X33" s="375">
        <f t="shared" si="60"/>
        <v>0</v>
      </c>
      <c r="Y33" s="375">
        <f t="shared" si="60"/>
        <v>0</v>
      </c>
      <c r="Z33" s="375">
        <f t="shared" si="60"/>
        <v>0</v>
      </c>
      <c r="AA33" s="375">
        <f t="shared" si="60"/>
        <v>0</v>
      </c>
      <c r="AB33" s="375">
        <f t="shared" si="60"/>
        <v>0</v>
      </c>
      <c r="AC33" s="375">
        <f t="shared" si="60"/>
        <v>0</v>
      </c>
      <c r="AD33" s="375">
        <f t="shared" si="60"/>
        <v>0</v>
      </c>
      <c r="AE33" s="376">
        <f t="shared" si="48"/>
        <v>0</v>
      </c>
      <c r="AF33" s="287"/>
      <c r="AG33" s="375">
        <f>AG31-AG32</f>
        <v>0</v>
      </c>
      <c r="AH33" s="375">
        <f>AH31-AH32</f>
        <v>0</v>
      </c>
      <c r="AI33" s="375">
        <f>AI31-AI32</f>
        <v>0</v>
      </c>
      <c r="AJ33" s="682">
        <f>AJ31-AJ32</f>
        <v>0</v>
      </c>
      <c r="AK33" s="683">
        <f t="shared" si="49"/>
        <v>0</v>
      </c>
      <c r="AL33" s="668"/>
      <c r="AM33" s="682">
        <f>AM31-AM32</f>
        <v>0</v>
      </c>
      <c r="AN33" s="682">
        <f>AN31-AN32</f>
        <v>0</v>
      </c>
      <c r="AO33" s="682">
        <f>AO31-AO32</f>
        <v>0</v>
      </c>
      <c r="AP33" s="684">
        <f>AP31-AP32</f>
        <v>0</v>
      </c>
      <c r="AQ33" s="684">
        <f t="shared" si="50"/>
        <v>0</v>
      </c>
      <c r="AR33" s="668"/>
      <c r="AS33" s="685">
        <f>AS31-AS32</f>
        <v>0</v>
      </c>
    </row>
    <row r="34" spans="1:45" s="88" customFormat="1" ht="14.1" customHeight="1">
      <c r="A34" s="86"/>
      <c r="B34" s="269"/>
      <c r="C34" s="1084"/>
      <c r="D34" s="1085"/>
      <c r="E34" s="293"/>
      <c r="F34" s="86"/>
      <c r="G34" s="86"/>
      <c r="H34" s="86"/>
      <c r="I34" s="86"/>
      <c r="J34" s="86"/>
      <c r="K34" s="86"/>
      <c r="L34" s="86"/>
      <c r="M34" s="86"/>
      <c r="N34" s="86"/>
      <c r="O34" s="86"/>
      <c r="Q34" s="270"/>
      <c r="R34" s="554"/>
      <c r="S34" s="86"/>
      <c r="T34" s="86"/>
      <c r="U34" s="86"/>
      <c r="V34" s="86"/>
      <c r="W34" s="86"/>
      <c r="X34" s="86"/>
      <c r="Y34" s="86"/>
      <c r="Z34" s="86"/>
      <c r="AA34" s="86"/>
      <c r="AB34" s="86"/>
      <c r="AC34" s="86"/>
      <c r="AE34" s="270"/>
      <c r="AF34" s="270"/>
      <c r="AG34" s="86"/>
      <c r="AH34" s="86"/>
      <c r="AI34" s="86"/>
      <c r="AK34" s="270"/>
      <c r="AM34" s="271"/>
      <c r="AN34" s="86"/>
      <c r="AO34" s="86"/>
      <c r="AP34" s="262"/>
      <c r="AQ34" s="262"/>
      <c r="AS34" s="270"/>
    </row>
    <row r="35" spans="1:45" ht="14.1" customHeight="1">
      <c r="A35" s="272"/>
      <c r="B35" s="98" t="s">
        <v>271</v>
      </c>
      <c r="C35" s="1086"/>
      <c r="D35" s="1087"/>
      <c r="E35" s="545"/>
      <c r="F35" s="274"/>
      <c r="G35" s="274"/>
      <c r="H35" s="274"/>
      <c r="I35" s="274"/>
      <c r="J35" s="275"/>
      <c r="K35" s="275"/>
      <c r="L35" s="275"/>
      <c r="M35" s="275"/>
      <c r="N35" s="275"/>
      <c r="O35" s="275"/>
      <c r="P35" s="276"/>
      <c r="Q35" s="277"/>
      <c r="R35" s="555"/>
      <c r="S35" s="274"/>
      <c r="T35" s="274"/>
      <c r="U35" s="274"/>
      <c r="V35" s="274"/>
      <c r="W35" s="274"/>
      <c r="X35" s="275"/>
      <c r="Y35" s="275"/>
      <c r="Z35" s="275"/>
      <c r="AA35" s="275"/>
      <c r="AB35" s="275"/>
      <c r="AC35" s="275"/>
      <c r="AD35" s="276"/>
      <c r="AE35" s="277"/>
      <c r="AF35" s="246"/>
      <c r="AG35" s="275"/>
      <c r="AH35" s="275"/>
      <c r="AI35" s="275"/>
      <c r="AJ35" s="276"/>
      <c r="AK35" s="277"/>
      <c r="AL35" s="256"/>
      <c r="AM35" s="278"/>
      <c r="AN35" s="275"/>
      <c r="AO35" s="275"/>
      <c r="AP35" s="280"/>
      <c r="AQ35" s="280"/>
      <c r="AR35" s="256"/>
      <c r="AS35" s="277"/>
    </row>
    <row r="36" spans="1:45" ht="14.1" customHeight="1">
      <c r="B36" s="359" t="s">
        <v>76</v>
      </c>
      <c r="C36" s="1088"/>
      <c r="D36" s="1089">
        <v>0.02</v>
      </c>
      <c r="E36" s="101">
        <v>0</v>
      </c>
      <c r="F36" s="77">
        <f t="shared" ref="F36:P36" si="61">E36*(1+P4GrowthRate)</f>
        <v>0</v>
      </c>
      <c r="G36" s="77">
        <f t="shared" si="61"/>
        <v>0</v>
      </c>
      <c r="H36" s="77">
        <f t="shared" si="61"/>
        <v>0</v>
      </c>
      <c r="I36" s="77">
        <f t="shared" si="61"/>
        <v>0</v>
      </c>
      <c r="J36" s="77">
        <f t="shared" si="61"/>
        <v>0</v>
      </c>
      <c r="K36" s="77">
        <f t="shared" si="61"/>
        <v>0</v>
      </c>
      <c r="L36" s="77">
        <f t="shared" si="61"/>
        <v>0</v>
      </c>
      <c r="M36" s="77">
        <f t="shared" si="61"/>
        <v>0</v>
      </c>
      <c r="N36" s="77">
        <f t="shared" si="61"/>
        <v>0</v>
      </c>
      <c r="O36" s="77">
        <f t="shared" si="61"/>
        <v>0</v>
      </c>
      <c r="P36" s="77">
        <f t="shared" si="61"/>
        <v>0</v>
      </c>
      <c r="Q36" s="360">
        <f>SUM(E36:P36)</f>
        <v>0</v>
      </c>
      <c r="R36" s="555"/>
      <c r="S36" s="77">
        <f>P36*(1+P4GrowthRate)</f>
        <v>0</v>
      </c>
      <c r="T36" s="77">
        <f t="shared" ref="T36:AD36" si="62">S36*(1+P4GrowthRate)</f>
        <v>0</v>
      </c>
      <c r="U36" s="77">
        <f t="shared" si="62"/>
        <v>0</v>
      </c>
      <c r="V36" s="77">
        <f t="shared" si="62"/>
        <v>0</v>
      </c>
      <c r="W36" s="77">
        <f t="shared" si="62"/>
        <v>0</v>
      </c>
      <c r="X36" s="77">
        <f t="shared" si="62"/>
        <v>0</v>
      </c>
      <c r="Y36" s="77">
        <f t="shared" si="62"/>
        <v>0</v>
      </c>
      <c r="Z36" s="77">
        <f t="shared" si="62"/>
        <v>0</v>
      </c>
      <c r="AA36" s="77">
        <f t="shared" si="62"/>
        <v>0</v>
      </c>
      <c r="AB36" s="77">
        <f t="shared" si="62"/>
        <v>0</v>
      </c>
      <c r="AC36" s="77">
        <f t="shared" si="62"/>
        <v>0</v>
      </c>
      <c r="AD36" s="77">
        <f t="shared" si="62"/>
        <v>0</v>
      </c>
      <c r="AE36" s="360">
        <f>SUM(S36:AD36)</f>
        <v>0</v>
      </c>
      <c r="AF36" s="246"/>
      <c r="AG36" s="1162">
        <f>-FV(P4GrowthRate,3,($AD36*(1+P4GrowthRate)))</f>
        <v>0</v>
      </c>
      <c r="AH36" s="77">
        <f>AG36*(1+P4GrowthRate)^3</f>
        <v>0</v>
      </c>
      <c r="AI36" s="101">
        <f>AH36*(1+P4GrowthRate)^3</f>
        <v>0</v>
      </c>
      <c r="AJ36" s="101">
        <f>AI36*(1+P4GrowthRate)^3</f>
        <v>0</v>
      </c>
      <c r="AK36" s="653">
        <f>SUM(AG36:AJ36)</f>
        <v>0</v>
      </c>
      <c r="AL36" s="654"/>
      <c r="AM36" s="1147">
        <f>AJ36*(1+P4GrowthRate)^3</f>
        <v>0</v>
      </c>
      <c r="AN36" s="655">
        <f>AM36*(1+P4GrowthRate)^3</f>
        <v>0</v>
      </c>
      <c r="AO36" s="655">
        <f>AN36*(1+P4GrowthRate)^3</f>
        <v>0</v>
      </c>
      <c r="AP36" s="652">
        <f>AO36*(1+P4GrowthRate)^3</f>
        <v>0</v>
      </c>
      <c r="AQ36" s="656">
        <f>SUM(AM36:AP36)</f>
        <v>0</v>
      </c>
      <c r="AR36" s="654"/>
      <c r="AS36" s="1082">
        <f>AQ36*(1+P4GrowthRate)^12</f>
        <v>0</v>
      </c>
    </row>
    <row r="37" spans="1:45" ht="14.1" customHeight="1">
      <c r="A37" s="272"/>
      <c r="B37" s="1078" t="s">
        <v>77</v>
      </c>
      <c r="C37" s="1076"/>
      <c r="D37" s="1077">
        <v>2.5000000000000001E-2</v>
      </c>
      <c r="E37" s="1079">
        <v>0</v>
      </c>
      <c r="F37" s="1079">
        <f>E37</f>
        <v>0</v>
      </c>
      <c r="G37" s="1079">
        <f t="shared" ref="G37:P37" si="63">F37</f>
        <v>0</v>
      </c>
      <c r="H37" s="1079">
        <f t="shared" si="63"/>
        <v>0</v>
      </c>
      <c r="I37" s="1079">
        <f t="shared" si="63"/>
        <v>0</v>
      </c>
      <c r="J37" s="1079">
        <f t="shared" si="63"/>
        <v>0</v>
      </c>
      <c r="K37" s="1079">
        <f t="shared" si="63"/>
        <v>0</v>
      </c>
      <c r="L37" s="1079">
        <f t="shared" si="63"/>
        <v>0</v>
      </c>
      <c r="M37" s="1079">
        <f t="shared" si="63"/>
        <v>0</v>
      </c>
      <c r="N37" s="1079">
        <f t="shared" si="63"/>
        <v>0</v>
      </c>
      <c r="O37" s="1079">
        <f t="shared" si="63"/>
        <v>0</v>
      </c>
      <c r="P37" s="1079">
        <f t="shared" si="63"/>
        <v>0</v>
      </c>
      <c r="Q37" s="657"/>
      <c r="R37" s="1080"/>
      <c r="S37" s="1079">
        <f>P37*(1+$D37)</f>
        <v>0</v>
      </c>
      <c r="T37" s="1079">
        <f>S37</f>
        <v>0</v>
      </c>
      <c r="U37" s="1079">
        <f t="shared" ref="U37:AD37" si="64">T37</f>
        <v>0</v>
      </c>
      <c r="V37" s="1079">
        <f t="shared" si="64"/>
        <v>0</v>
      </c>
      <c r="W37" s="1079">
        <f t="shared" si="64"/>
        <v>0</v>
      </c>
      <c r="X37" s="1079">
        <f t="shared" si="64"/>
        <v>0</v>
      </c>
      <c r="Y37" s="1079">
        <f t="shared" si="64"/>
        <v>0</v>
      </c>
      <c r="Z37" s="1079">
        <f t="shared" si="64"/>
        <v>0</v>
      </c>
      <c r="AA37" s="1079">
        <f t="shared" si="64"/>
        <v>0</v>
      </c>
      <c r="AB37" s="1079">
        <f t="shared" si="64"/>
        <v>0</v>
      </c>
      <c r="AC37" s="1079">
        <f t="shared" si="64"/>
        <v>0</v>
      </c>
      <c r="AD37" s="1079">
        <f t="shared" si="64"/>
        <v>0</v>
      </c>
      <c r="AE37" s="657"/>
      <c r="AF37" s="668"/>
      <c r="AG37" s="883">
        <f>AD37*(1+$D37)</f>
        <v>0</v>
      </c>
      <c r="AH37" s="1079">
        <f>AG37</f>
        <v>0</v>
      </c>
      <c r="AI37" s="1079">
        <f>AH37</f>
        <v>0</v>
      </c>
      <c r="AJ37" s="1079">
        <f>AI37</f>
        <v>0</v>
      </c>
      <c r="AK37" s="657"/>
      <c r="AL37" s="668"/>
      <c r="AM37" s="883">
        <f>AJ37*(1+$D37)</f>
        <v>0</v>
      </c>
      <c r="AN37" s="1079">
        <f>AM37</f>
        <v>0</v>
      </c>
      <c r="AO37" s="1079">
        <f>AN37</f>
        <v>0</v>
      </c>
      <c r="AP37" s="1081">
        <f>AO37</f>
        <v>0</v>
      </c>
      <c r="AQ37" s="659"/>
      <c r="AR37" s="668"/>
      <c r="AS37" s="1083">
        <f>AP37*(1+$D37)</f>
        <v>0</v>
      </c>
    </row>
    <row r="38" spans="1:45" ht="14.1" customHeight="1">
      <c r="A38" s="272"/>
      <c r="B38" s="362" t="s">
        <v>91</v>
      </c>
      <c r="C38" s="1090"/>
      <c r="D38" s="1091"/>
      <c r="E38" s="364">
        <f t="shared" ref="E38:P38" si="65">PRODUCT(E36:E37)</f>
        <v>0</v>
      </c>
      <c r="F38" s="364">
        <f t="shared" si="65"/>
        <v>0</v>
      </c>
      <c r="G38" s="364">
        <f t="shared" si="65"/>
        <v>0</v>
      </c>
      <c r="H38" s="364">
        <f t="shared" si="65"/>
        <v>0</v>
      </c>
      <c r="I38" s="364">
        <f t="shared" si="65"/>
        <v>0</v>
      </c>
      <c r="J38" s="364">
        <f t="shared" si="65"/>
        <v>0</v>
      </c>
      <c r="K38" s="364">
        <f t="shared" si="65"/>
        <v>0</v>
      </c>
      <c r="L38" s="364">
        <f t="shared" si="65"/>
        <v>0</v>
      </c>
      <c r="M38" s="364">
        <f t="shared" si="65"/>
        <v>0</v>
      </c>
      <c r="N38" s="364">
        <f t="shared" si="65"/>
        <v>0</v>
      </c>
      <c r="O38" s="364">
        <f t="shared" si="65"/>
        <v>0</v>
      </c>
      <c r="P38" s="365">
        <f t="shared" si="65"/>
        <v>0</v>
      </c>
      <c r="Q38" s="286">
        <f t="shared" ref="Q38:Q43" si="66">SUM(E38:P38)</f>
        <v>0</v>
      </c>
      <c r="R38" s="556"/>
      <c r="S38" s="363">
        <f t="shared" ref="S38:AD38" si="67">PRODUCT(S36:S37)</f>
        <v>0</v>
      </c>
      <c r="T38" s="364">
        <f t="shared" si="67"/>
        <v>0</v>
      </c>
      <c r="U38" s="364">
        <f t="shared" si="67"/>
        <v>0</v>
      </c>
      <c r="V38" s="364">
        <f t="shared" si="67"/>
        <v>0</v>
      </c>
      <c r="W38" s="364">
        <f t="shared" si="67"/>
        <v>0</v>
      </c>
      <c r="X38" s="364">
        <f t="shared" si="67"/>
        <v>0</v>
      </c>
      <c r="Y38" s="364">
        <f t="shared" si="67"/>
        <v>0</v>
      </c>
      <c r="Z38" s="364">
        <f t="shared" si="67"/>
        <v>0</v>
      </c>
      <c r="AA38" s="364">
        <f t="shared" si="67"/>
        <v>0</v>
      </c>
      <c r="AB38" s="364">
        <f t="shared" si="67"/>
        <v>0</v>
      </c>
      <c r="AC38" s="364">
        <f t="shared" si="67"/>
        <v>0</v>
      </c>
      <c r="AD38" s="365">
        <f t="shared" si="67"/>
        <v>0</v>
      </c>
      <c r="AE38" s="286">
        <f t="shared" ref="AE38:AE43" si="68">SUM(S38:AD38)</f>
        <v>0</v>
      </c>
      <c r="AF38" s="283"/>
      <c r="AG38" s="366">
        <f>PRODUCT(AG36:AG37)</f>
        <v>0</v>
      </c>
      <c r="AH38" s="364">
        <f>PRODUCT(AH36:AH37)</f>
        <v>0</v>
      </c>
      <c r="AI38" s="364">
        <f>PRODUCT(AI36:AI37)</f>
        <v>0</v>
      </c>
      <c r="AJ38" s="660">
        <f>PRODUCT(AJ36:AJ37)</f>
        <v>0</v>
      </c>
      <c r="AK38" s="661">
        <f t="shared" ref="AK38:AK43" si="69">SUM(AG38:AJ38)</f>
        <v>0</v>
      </c>
      <c r="AL38" s="658"/>
      <c r="AM38" s="662">
        <f>PRODUCT(AM36:AM37)</f>
        <v>0</v>
      </c>
      <c r="AN38" s="663">
        <f>PRODUCT(AN36:AN37)</f>
        <v>0</v>
      </c>
      <c r="AO38" s="663">
        <f>PRODUCT(AO36:AO37)</f>
        <v>0</v>
      </c>
      <c r="AP38" s="664">
        <f>PRODUCT(AP36:AP37)</f>
        <v>0</v>
      </c>
      <c r="AQ38" s="665">
        <f t="shared" ref="AQ38:AQ43" si="70">SUM(AM38:AP38)</f>
        <v>0</v>
      </c>
      <c r="AR38" s="658"/>
      <c r="AS38" s="666">
        <f>PRODUCT(AS36:AS37)</f>
        <v>0</v>
      </c>
    </row>
    <row r="39" spans="1:45" ht="14.1" customHeight="1">
      <c r="A39" s="272"/>
      <c r="B39" s="367" t="s">
        <v>78</v>
      </c>
      <c r="C39" s="1092">
        <v>0.5</v>
      </c>
      <c r="D39" s="1089">
        <v>0.15</v>
      </c>
      <c r="E39" s="386">
        <f t="shared" ref="E39:P39" si="71">E38*P4CommRate*P4CommSales</f>
        <v>0</v>
      </c>
      <c r="F39" s="368">
        <f t="shared" si="71"/>
        <v>0</v>
      </c>
      <c r="G39" s="368">
        <f t="shared" si="71"/>
        <v>0</v>
      </c>
      <c r="H39" s="368">
        <f t="shared" si="71"/>
        <v>0</v>
      </c>
      <c r="I39" s="368">
        <f t="shared" si="71"/>
        <v>0</v>
      </c>
      <c r="J39" s="368">
        <f t="shared" si="71"/>
        <v>0</v>
      </c>
      <c r="K39" s="368">
        <f t="shared" si="71"/>
        <v>0</v>
      </c>
      <c r="L39" s="368">
        <f t="shared" si="71"/>
        <v>0</v>
      </c>
      <c r="M39" s="368">
        <f t="shared" si="71"/>
        <v>0</v>
      </c>
      <c r="N39" s="368">
        <f t="shared" si="71"/>
        <v>0</v>
      </c>
      <c r="O39" s="368">
        <f t="shared" si="71"/>
        <v>0</v>
      </c>
      <c r="P39" s="368">
        <f t="shared" si="71"/>
        <v>0</v>
      </c>
      <c r="Q39" s="281">
        <f t="shared" si="66"/>
        <v>0</v>
      </c>
      <c r="R39" s="556"/>
      <c r="S39" s="368">
        <f t="shared" ref="S39:AD39" si="72">S38*P4CommRate*P4CommSales</f>
        <v>0</v>
      </c>
      <c r="T39" s="368">
        <f t="shared" si="72"/>
        <v>0</v>
      </c>
      <c r="U39" s="368">
        <f t="shared" si="72"/>
        <v>0</v>
      </c>
      <c r="V39" s="368">
        <f t="shared" si="72"/>
        <v>0</v>
      </c>
      <c r="W39" s="368">
        <f t="shared" si="72"/>
        <v>0</v>
      </c>
      <c r="X39" s="368">
        <f t="shared" si="72"/>
        <v>0</v>
      </c>
      <c r="Y39" s="368">
        <f t="shared" si="72"/>
        <v>0</v>
      </c>
      <c r="Z39" s="368">
        <f t="shared" si="72"/>
        <v>0</v>
      </c>
      <c r="AA39" s="368">
        <f t="shared" si="72"/>
        <v>0</v>
      </c>
      <c r="AB39" s="368">
        <f t="shared" si="72"/>
        <v>0</v>
      </c>
      <c r="AC39" s="368">
        <f t="shared" si="72"/>
        <v>0</v>
      </c>
      <c r="AD39" s="368">
        <f t="shared" si="72"/>
        <v>0</v>
      </c>
      <c r="AE39" s="281">
        <f t="shared" si="68"/>
        <v>0</v>
      </c>
      <c r="AF39" s="287"/>
      <c r="AG39" s="368">
        <f>AG38*P4CommRate*P4CommSales</f>
        <v>0</v>
      </c>
      <c r="AH39" s="368">
        <f>AH38*P4CommRate*P4CommSales</f>
        <v>0</v>
      </c>
      <c r="AI39" s="368">
        <f>AI38*P4CommRate*P4CommSales</f>
        <v>0</v>
      </c>
      <c r="AJ39" s="667">
        <f>AJ38*P4CommRate*P4CommSales</f>
        <v>0</v>
      </c>
      <c r="AK39" s="661">
        <f t="shared" si="69"/>
        <v>0</v>
      </c>
      <c r="AL39" s="668"/>
      <c r="AM39" s="667">
        <f>AM38*P4CommRate*P4CommSales</f>
        <v>0</v>
      </c>
      <c r="AN39" s="667">
        <f>AN38*P4CommRate*P4CommSales</f>
        <v>0</v>
      </c>
      <c r="AO39" s="667">
        <f>AO38*P4CommRate*P4CommSales</f>
        <v>0</v>
      </c>
      <c r="AP39" s="688">
        <f>AP38*P4CommRate*P4CommSales</f>
        <v>0</v>
      </c>
      <c r="AQ39" s="665">
        <f t="shared" si="70"/>
        <v>0</v>
      </c>
      <c r="AR39" s="668"/>
      <c r="AS39" s="670">
        <f>AS38*P4CommRate*P4CommSales</f>
        <v>0</v>
      </c>
    </row>
    <row r="40" spans="1:45" ht="14.1" customHeight="1">
      <c r="A40" s="272"/>
      <c r="B40" s="367" t="s">
        <v>79</v>
      </c>
      <c r="C40" s="1088"/>
      <c r="D40" s="1089">
        <v>0.03</v>
      </c>
      <c r="E40" s="548">
        <f t="shared" ref="E40:P40" si="73">E38*P4ReturnRate</f>
        <v>0</v>
      </c>
      <c r="F40" s="368">
        <f t="shared" si="73"/>
        <v>0</v>
      </c>
      <c r="G40" s="368">
        <f t="shared" si="73"/>
        <v>0</v>
      </c>
      <c r="H40" s="368">
        <f t="shared" si="73"/>
        <v>0</v>
      </c>
      <c r="I40" s="368">
        <f t="shared" si="73"/>
        <v>0</v>
      </c>
      <c r="J40" s="368">
        <f t="shared" si="73"/>
        <v>0</v>
      </c>
      <c r="K40" s="368">
        <f t="shared" si="73"/>
        <v>0</v>
      </c>
      <c r="L40" s="368">
        <f t="shared" si="73"/>
        <v>0</v>
      </c>
      <c r="M40" s="368">
        <f t="shared" si="73"/>
        <v>0</v>
      </c>
      <c r="N40" s="368">
        <f t="shared" si="73"/>
        <v>0</v>
      </c>
      <c r="O40" s="368">
        <f t="shared" si="73"/>
        <v>0</v>
      </c>
      <c r="P40" s="368">
        <f t="shared" si="73"/>
        <v>0</v>
      </c>
      <c r="Q40" s="281">
        <f t="shared" si="66"/>
        <v>0</v>
      </c>
      <c r="R40" s="556"/>
      <c r="S40" s="368">
        <f t="shared" ref="S40:AD40" si="74">S38*P4ReturnRate</f>
        <v>0</v>
      </c>
      <c r="T40" s="368">
        <f t="shared" si="74"/>
        <v>0</v>
      </c>
      <c r="U40" s="368">
        <f t="shared" si="74"/>
        <v>0</v>
      </c>
      <c r="V40" s="368">
        <f t="shared" si="74"/>
        <v>0</v>
      </c>
      <c r="W40" s="368">
        <f t="shared" si="74"/>
        <v>0</v>
      </c>
      <c r="X40" s="368">
        <f t="shared" si="74"/>
        <v>0</v>
      </c>
      <c r="Y40" s="368">
        <f t="shared" si="74"/>
        <v>0</v>
      </c>
      <c r="Z40" s="368">
        <f t="shared" si="74"/>
        <v>0</v>
      </c>
      <c r="AA40" s="368">
        <f t="shared" si="74"/>
        <v>0</v>
      </c>
      <c r="AB40" s="368">
        <f t="shared" si="74"/>
        <v>0</v>
      </c>
      <c r="AC40" s="368">
        <f t="shared" si="74"/>
        <v>0</v>
      </c>
      <c r="AD40" s="368">
        <f t="shared" si="74"/>
        <v>0</v>
      </c>
      <c r="AE40" s="281">
        <f t="shared" si="68"/>
        <v>0</v>
      </c>
      <c r="AF40" s="287"/>
      <c r="AG40" s="368">
        <f>AG38*P4ReturnRate</f>
        <v>0</v>
      </c>
      <c r="AH40" s="368">
        <f>AH38*P4ReturnRate</f>
        <v>0</v>
      </c>
      <c r="AI40" s="368">
        <f>AI38*P4ReturnRate</f>
        <v>0</v>
      </c>
      <c r="AJ40" s="667">
        <f>AJ38*P4ReturnRate</f>
        <v>0</v>
      </c>
      <c r="AK40" s="670">
        <f t="shared" si="69"/>
        <v>0</v>
      </c>
      <c r="AL40" s="668"/>
      <c r="AM40" s="667">
        <f>AM38*P4ReturnRate</f>
        <v>0</v>
      </c>
      <c r="AN40" s="667">
        <f>AN38*P4ReturnRate</f>
        <v>0</v>
      </c>
      <c r="AO40" s="667">
        <f>AO38*P4ReturnRate</f>
        <v>0</v>
      </c>
      <c r="AP40" s="688">
        <f>AP38*P4ReturnRate</f>
        <v>0</v>
      </c>
      <c r="AQ40" s="669">
        <f t="shared" si="70"/>
        <v>0</v>
      </c>
      <c r="AR40" s="668"/>
      <c r="AS40" s="670">
        <f>AS38*P4ReturnRate</f>
        <v>0</v>
      </c>
    </row>
    <row r="41" spans="1:45" ht="14.1" customHeight="1" thickBot="1">
      <c r="B41" s="369" t="s">
        <v>29</v>
      </c>
      <c r="C41" s="1093"/>
      <c r="D41" s="1094"/>
      <c r="E41" s="312">
        <f t="shared" ref="E41:P41" si="75">E38-E39-E40</f>
        <v>0</v>
      </c>
      <c r="F41" s="291">
        <f t="shared" si="75"/>
        <v>0</v>
      </c>
      <c r="G41" s="291">
        <f t="shared" si="75"/>
        <v>0</v>
      </c>
      <c r="H41" s="291">
        <f t="shared" si="75"/>
        <v>0</v>
      </c>
      <c r="I41" s="291">
        <f t="shared" si="75"/>
        <v>0</v>
      </c>
      <c r="J41" s="291">
        <f t="shared" si="75"/>
        <v>0</v>
      </c>
      <c r="K41" s="291">
        <f t="shared" si="75"/>
        <v>0</v>
      </c>
      <c r="L41" s="291">
        <f t="shared" si="75"/>
        <v>0</v>
      </c>
      <c r="M41" s="291">
        <f t="shared" si="75"/>
        <v>0</v>
      </c>
      <c r="N41" s="291">
        <f t="shared" si="75"/>
        <v>0</v>
      </c>
      <c r="O41" s="291">
        <f t="shared" si="75"/>
        <v>0</v>
      </c>
      <c r="P41" s="370">
        <f t="shared" si="75"/>
        <v>0</v>
      </c>
      <c r="Q41" s="292">
        <f t="shared" si="66"/>
        <v>0</v>
      </c>
      <c r="R41" s="556"/>
      <c r="S41" s="291">
        <f t="shared" ref="S41:AD41" si="76">S38-S39-S40</f>
        <v>0</v>
      </c>
      <c r="T41" s="291">
        <f t="shared" si="76"/>
        <v>0</v>
      </c>
      <c r="U41" s="291">
        <f t="shared" si="76"/>
        <v>0</v>
      </c>
      <c r="V41" s="291">
        <f t="shared" si="76"/>
        <v>0</v>
      </c>
      <c r="W41" s="291">
        <f t="shared" si="76"/>
        <v>0</v>
      </c>
      <c r="X41" s="291">
        <f t="shared" si="76"/>
        <v>0</v>
      </c>
      <c r="Y41" s="291">
        <f t="shared" si="76"/>
        <v>0</v>
      </c>
      <c r="Z41" s="291">
        <f t="shared" si="76"/>
        <v>0</v>
      </c>
      <c r="AA41" s="291">
        <f t="shared" si="76"/>
        <v>0</v>
      </c>
      <c r="AB41" s="291">
        <f t="shared" si="76"/>
        <v>0</v>
      </c>
      <c r="AC41" s="291">
        <f t="shared" si="76"/>
        <v>0</v>
      </c>
      <c r="AD41" s="370">
        <f t="shared" si="76"/>
        <v>0</v>
      </c>
      <c r="AE41" s="292">
        <f t="shared" si="68"/>
        <v>0</v>
      </c>
      <c r="AF41" s="283"/>
      <c r="AG41" s="514">
        <f>AG38-AG39-AG40</f>
        <v>0</v>
      </c>
      <c r="AH41" s="515">
        <f>AH38-AH39-AH40</f>
        <v>0</v>
      </c>
      <c r="AI41" s="515">
        <f>AI38-AI39-AI40</f>
        <v>0</v>
      </c>
      <c r="AJ41" s="671">
        <f>AJ38-AJ39-AJ40</f>
        <v>0</v>
      </c>
      <c r="AK41" s="672">
        <f t="shared" si="69"/>
        <v>0</v>
      </c>
      <c r="AL41" s="673"/>
      <c r="AM41" s="674">
        <f>AM38-AM39-AM40</f>
        <v>0</v>
      </c>
      <c r="AN41" s="675">
        <f>AN38-AN39-AN40</f>
        <v>0</v>
      </c>
      <c r="AO41" s="675">
        <f>AO38-AO39-AO40</f>
        <v>0</v>
      </c>
      <c r="AP41" s="689">
        <f>AP38-AP39-AP40</f>
        <v>0</v>
      </c>
      <c r="AQ41" s="676">
        <f t="shared" si="70"/>
        <v>0</v>
      </c>
      <c r="AR41" s="673"/>
      <c r="AS41" s="677">
        <f>AS38-AS39-AS40</f>
        <v>0</v>
      </c>
    </row>
    <row r="42" spans="1:45" ht="14.1" customHeight="1">
      <c r="B42" s="372" t="s">
        <v>178</v>
      </c>
      <c r="C42" s="1095"/>
      <c r="D42" s="1096">
        <v>0.5</v>
      </c>
      <c r="E42" s="546">
        <f t="shared" ref="E42:P42" si="77">E38*P4COG</f>
        <v>0</v>
      </c>
      <c r="F42" s="373">
        <f t="shared" si="77"/>
        <v>0</v>
      </c>
      <c r="G42" s="373">
        <f t="shared" si="77"/>
        <v>0</v>
      </c>
      <c r="H42" s="373">
        <f t="shared" si="77"/>
        <v>0</v>
      </c>
      <c r="I42" s="373">
        <f t="shared" si="77"/>
        <v>0</v>
      </c>
      <c r="J42" s="373">
        <f t="shared" si="77"/>
        <v>0</v>
      </c>
      <c r="K42" s="373">
        <f t="shared" si="77"/>
        <v>0</v>
      </c>
      <c r="L42" s="373">
        <f t="shared" si="77"/>
        <v>0</v>
      </c>
      <c r="M42" s="373">
        <f t="shared" si="77"/>
        <v>0</v>
      </c>
      <c r="N42" s="373">
        <f t="shared" si="77"/>
        <v>0</v>
      </c>
      <c r="O42" s="373">
        <f t="shared" si="77"/>
        <v>0</v>
      </c>
      <c r="P42" s="373">
        <f t="shared" si="77"/>
        <v>0</v>
      </c>
      <c r="Q42" s="374">
        <f t="shared" si="66"/>
        <v>0</v>
      </c>
      <c r="R42" s="556"/>
      <c r="S42" s="373">
        <f t="shared" ref="S42:AD42" si="78">S38*P4COG</f>
        <v>0</v>
      </c>
      <c r="T42" s="373">
        <f t="shared" si="78"/>
        <v>0</v>
      </c>
      <c r="U42" s="373">
        <f t="shared" si="78"/>
        <v>0</v>
      </c>
      <c r="V42" s="373">
        <f t="shared" si="78"/>
        <v>0</v>
      </c>
      <c r="W42" s="373">
        <f t="shared" si="78"/>
        <v>0</v>
      </c>
      <c r="X42" s="373">
        <f t="shared" si="78"/>
        <v>0</v>
      </c>
      <c r="Y42" s="373">
        <f t="shared" si="78"/>
        <v>0</v>
      </c>
      <c r="Z42" s="373">
        <f t="shared" si="78"/>
        <v>0</v>
      </c>
      <c r="AA42" s="373">
        <f t="shared" si="78"/>
        <v>0</v>
      </c>
      <c r="AB42" s="373">
        <f t="shared" si="78"/>
        <v>0</v>
      </c>
      <c r="AC42" s="373">
        <f t="shared" si="78"/>
        <v>0</v>
      </c>
      <c r="AD42" s="373">
        <f t="shared" si="78"/>
        <v>0</v>
      </c>
      <c r="AE42" s="374">
        <f t="shared" si="68"/>
        <v>0</v>
      </c>
      <c r="AF42" s="287"/>
      <c r="AG42" s="373">
        <f>AG38*P4COG</f>
        <v>0</v>
      </c>
      <c r="AH42" s="373">
        <f>AH38*P4COG</f>
        <v>0</v>
      </c>
      <c r="AI42" s="373">
        <f>AI38*P4COG</f>
        <v>0</v>
      </c>
      <c r="AJ42" s="678">
        <f>AJ38*P4COG</f>
        <v>0</v>
      </c>
      <c r="AK42" s="679">
        <f t="shared" si="69"/>
        <v>0</v>
      </c>
      <c r="AL42" s="668"/>
      <c r="AM42" s="678">
        <f>AM38*P4COG</f>
        <v>0</v>
      </c>
      <c r="AN42" s="678">
        <f>AN38*P4COG</f>
        <v>0</v>
      </c>
      <c r="AO42" s="678">
        <f>AO38*P4COG</f>
        <v>0</v>
      </c>
      <c r="AP42" s="690">
        <f>AP38*P4COG</f>
        <v>0</v>
      </c>
      <c r="AQ42" s="681">
        <f t="shared" si="70"/>
        <v>0</v>
      </c>
      <c r="AR42" s="668"/>
      <c r="AS42" s="679">
        <f>AS38*P4COG</f>
        <v>0</v>
      </c>
    </row>
    <row r="43" spans="1:45" ht="14.1" customHeight="1" thickBot="1">
      <c r="B43" s="294" t="s">
        <v>30</v>
      </c>
      <c r="C43" s="1097"/>
      <c r="D43" s="1098"/>
      <c r="E43" s="547">
        <f t="shared" ref="E43:P43" si="79">E41-E42</f>
        <v>0</v>
      </c>
      <c r="F43" s="375">
        <f t="shared" si="79"/>
        <v>0</v>
      </c>
      <c r="G43" s="375">
        <f t="shared" si="79"/>
        <v>0</v>
      </c>
      <c r="H43" s="375">
        <f t="shared" si="79"/>
        <v>0</v>
      </c>
      <c r="I43" s="375">
        <f t="shared" si="79"/>
        <v>0</v>
      </c>
      <c r="J43" s="375">
        <f t="shared" si="79"/>
        <v>0</v>
      </c>
      <c r="K43" s="375">
        <f t="shared" si="79"/>
        <v>0</v>
      </c>
      <c r="L43" s="375">
        <f t="shared" si="79"/>
        <v>0</v>
      </c>
      <c r="M43" s="375">
        <f t="shared" si="79"/>
        <v>0</v>
      </c>
      <c r="N43" s="375">
        <f t="shared" si="79"/>
        <v>0</v>
      </c>
      <c r="O43" s="375">
        <f t="shared" si="79"/>
        <v>0</v>
      </c>
      <c r="P43" s="375">
        <f t="shared" si="79"/>
        <v>0</v>
      </c>
      <c r="Q43" s="376">
        <f t="shared" si="66"/>
        <v>0</v>
      </c>
      <c r="R43" s="556"/>
      <c r="S43" s="375">
        <f t="shared" ref="S43:AD43" si="80">S41-S42</f>
        <v>0</v>
      </c>
      <c r="T43" s="375">
        <f t="shared" si="80"/>
        <v>0</v>
      </c>
      <c r="U43" s="375">
        <f t="shared" si="80"/>
        <v>0</v>
      </c>
      <c r="V43" s="375">
        <f t="shared" si="80"/>
        <v>0</v>
      </c>
      <c r="W43" s="375">
        <f t="shared" si="80"/>
        <v>0</v>
      </c>
      <c r="X43" s="375">
        <f t="shared" si="80"/>
        <v>0</v>
      </c>
      <c r="Y43" s="375">
        <f t="shared" si="80"/>
        <v>0</v>
      </c>
      <c r="Z43" s="375">
        <f t="shared" si="80"/>
        <v>0</v>
      </c>
      <c r="AA43" s="375">
        <f t="shared" si="80"/>
        <v>0</v>
      </c>
      <c r="AB43" s="375">
        <f t="shared" si="80"/>
        <v>0</v>
      </c>
      <c r="AC43" s="375">
        <f t="shared" si="80"/>
        <v>0</v>
      </c>
      <c r="AD43" s="375">
        <f t="shared" si="80"/>
        <v>0</v>
      </c>
      <c r="AE43" s="376">
        <f t="shared" si="68"/>
        <v>0</v>
      </c>
      <c r="AF43" s="287"/>
      <c r="AG43" s="375">
        <f>AG41-AG42</f>
        <v>0</v>
      </c>
      <c r="AH43" s="375">
        <f>AH41-AH42</f>
        <v>0</v>
      </c>
      <c r="AI43" s="375">
        <f>AI41-AI42</f>
        <v>0</v>
      </c>
      <c r="AJ43" s="682">
        <f>AJ41-AJ42</f>
        <v>0</v>
      </c>
      <c r="AK43" s="683">
        <f t="shared" si="69"/>
        <v>0</v>
      </c>
      <c r="AL43" s="668"/>
      <c r="AM43" s="682">
        <f>AM41-AM42</f>
        <v>0</v>
      </c>
      <c r="AN43" s="682">
        <f>AN41-AN42</f>
        <v>0</v>
      </c>
      <c r="AO43" s="682">
        <f>AO41-AO42</f>
        <v>0</v>
      </c>
      <c r="AP43" s="684">
        <f>AP41-AP42</f>
        <v>0</v>
      </c>
      <c r="AQ43" s="684">
        <f t="shared" si="70"/>
        <v>0</v>
      </c>
      <c r="AR43" s="668"/>
      <c r="AS43" s="685">
        <f>AS41-AS42</f>
        <v>0</v>
      </c>
    </row>
    <row r="44" spans="1:45" s="88" customFormat="1" ht="13.5" customHeight="1">
      <c r="A44" s="86"/>
      <c r="B44" s="269"/>
      <c r="C44" s="1084"/>
      <c r="D44" s="1085"/>
      <c r="E44" s="293"/>
      <c r="F44" s="86"/>
      <c r="G44" s="86"/>
      <c r="H44" s="86"/>
      <c r="I44" s="86"/>
      <c r="J44" s="86"/>
      <c r="K44" s="86"/>
      <c r="L44" s="86"/>
      <c r="M44" s="86"/>
      <c r="N44" s="86"/>
      <c r="O44" s="86"/>
      <c r="Q44" s="270"/>
      <c r="R44" s="554"/>
      <c r="S44" s="86"/>
      <c r="T44" s="86"/>
      <c r="U44" s="86"/>
      <c r="V44" s="86"/>
      <c r="W44" s="86"/>
      <c r="X44" s="86"/>
      <c r="Y44" s="86"/>
      <c r="Z44" s="86"/>
      <c r="AA44" s="86"/>
      <c r="AB44" s="86"/>
      <c r="AC44" s="86"/>
      <c r="AE44" s="270"/>
      <c r="AG44" s="271"/>
      <c r="AH44" s="86"/>
      <c r="AI44" s="86"/>
      <c r="AK44" s="270"/>
      <c r="AM44" s="271"/>
      <c r="AN44" s="86"/>
      <c r="AO44" s="86"/>
      <c r="AP44" s="262"/>
      <c r="AQ44" s="262"/>
      <c r="AS44" s="270"/>
    </row>
    <row r="45" spans="1:45" ht="14.1" customHeight="1">
      <c r="A45" s="272"/>
      <c r="B45" s="98" t="s">
        <v>272</v>
      </c>
      <c r="C45" s="1086"/>
      <c r="D45" s="1087"/>
      <c r="E45" s="545"/>
      <c r="F45" s="274"/>
      <c r="G45" s="274"/>
      <c r="H45" s="274"/>
      <c r="I45" s="274"/>
      <c r="J45" s="275"/>
      <c r="K45" s="275"/>
      <c r="L45" s="275"/>
      <c r="M45" s="275"/>
      <c r="N45" s="275"/>
      <c r="O45" s="275"/>
      <c r="P45" s="276"/>
      <c r="Q45" s="277"/>
      <c r="R45" s="555"/>
      <c r="S45" s="274"/>
      <c r="T45" s="274"/>
      <c r="U45" s="274"/>
      <c r="V45" s="274"/>
      <c r="W45" s="274"/>
      <c r="X45" s="275"/>
      <c r="Y45" s="275"/>
      <c r="Z45" s="275"/>
      <c r="AA45" s="275"/>
      <c r="AB45" s="275"/>
      <c r="AC45" s="275"/>
      <c r="AD45" s="276"/>
      <c r="AE45" s="277"/>
      <c r="AG45" s="278"/>
      <c r="AH45" s="275"/>
      <c r="AI45" s="275"/>
      <c r="AJ45" s="276"/>
      <c r="AK45" s="277"/>
      <c r="AL45" s="256"/>
      <c r="AM45" s="278"/>
      <c r="AN45" s="275"/>
      <c r="AO45" s="275"/>
      <c r="AP45" s="280"/>
      <c r="AQ45" s="280"/>
      <c r="AR45" s="256"/>
      <c r="AS45" s="277"/>
    </row>
    <row r="46" spans="1:45" ht="14.1" customHeight="1">
      <c r="B46" s="359" t="s">
        <v>76</v>
      </c>
      <c r="C46" s="1088"/>
      <c r="D46" s="1089">
        <v>0.02</v>
      </c>
      <c r="E46" s="101">
        <v>0</v>
      </c>
      <c r="F46" s="77">
        <f t="shared" ref="F46:P46" si="81">E46*(1+P5GrowthRate)</f>
        <v>0</v>
      </c>
      <c r="G46" s="77">
        <f t="shared" si="81"/>
        <v>0</v>
      </c>
      <c r="H46" s="77">
        <f t="shared" si="81"/>
        <v>0</v>
      </c>
      <c r="I46" s="77">
        <f t="shared" si="81"/>
        <v>0</v>
      </c>
      <c r="J46" s="77">
        <f t="shared" si="81"/>
        <v>0</v>
      </c>
      <c r="K46" s="77">
        <f t="shared" si="81"/>
        <v>0</v>
      </c>
      <c r="L46" s="77">
        <f t="shared" si="81"/>
        <v>0</v>
      </c>
      <c r="M46" s="77">
        <f t="shared" si="81"/>
        <v>0</v>
      </c>
      <c r="N46" s="77">
        <f t="shared" si="81"/>
        <v>0</v>
      </c>
      <c r="O46" s="77">
        <f t="shared" si="81"/>
        <v>0</v>
      </c>
      <c r="P46" s="77">
        <f t="shared" si="81"/>
        <v>0</v>
      </c>
      <c r="Q46" s="360">
        <f>SUM(E46:P46)</f>
        <v>0</v>
      </c>
      <c r="R46" s="555"/>
      <c r="S46" s="77">
        <f>P46*(1+P5GrowthRate)</f>
        <v>0</v>
      </c>
      <c r="T46" s="77">
        <f t="shared" ref="T46:AD46" si="82">S46*(1+P5GrowthRate)</f>
        <v>0</v>
      </c>
      <c r="U46" s="77">
        <f t="shared" si="82"/>
        <v>0</v>
      </c>
      <c r="V46" s="77">
        <f t="shared" si="82"/>
        <v>0</v>
      </c>
      <c r="W46" s="77">
        <f t="shared" si="82"/>
        <v>0</v>
      </c>
      <c r="X46" s="77">
        <f t="shared" si="82"/>
        <v>0</v>
      </c>
      <c r="Y46" s="77">
        <f t="shared" si="82"/>
        <v>0</v>
      </c>
      <c r="Z46" s="77">
        <f t="shared" si="82"/>
        <v>0</v>
      </c>
      <c r="AA46" s="77">
        <f t="shared" si="82"/>
        <v>0</v>
      </c>
      <c r="AB46" s="77">
        <f t="shared" si="82"/>
        <v>0</v>
      </c>
      <c r="AC46" s="77">
        <f t="shared" si="82"/>
        <v>0</v>
      </c>
      <c r="AD46" s="77">
        <f t="shared" si="82"/>
        <v>0</v>
      </c>
      <c r="AE46" s="360">
        <f>SUM(S46:AD46)</f>
        <v>0</v>
      </c>
      <c r="AG46" s="655">
        <f>-FV(P5GrowthRate,3,($AD46*(1+P5GrowthRate)))</f>
        <v>0</v>
      </c>
      <c r="AH46" s="77">
        <f>AG46*(1+P5GrowthRate)^3</f>
        <v>0</v>
      </c>
      <c r="AI46" s="101">
        <f>AH46*(1+P5GrowthRate)^3</f>
        <v>0</v>
      </c>
      <c r="AJ46" s="101">
        <f>AI46*(1+P5GrowthRate)^3</f>
        <v>0</v>
      </c>
      <c r="AK46" s="653">
        <f>SUM(AG46:AJ46)</f>
        <v>0</v>
      </c>
      <c r="AL46" s="654"/>
      <c r="AM46" s="1147">
        <f>AJ46*(1+P5GrowthRate)^3</f>
        <v>0</v>
      </c>
      <c r="AN46" s="655">
        <f>AM46*(1+P5GrowthRate)^3</f>
        <v>0</v>
      </c>
      <c r="AO46" s="655">
        <f>AN46*(1+P5GrowthRate)^3</f>
        <v>0</v>
      </c>
      <c r="AP46" s="652">
        <f>AO46*(1+P5GrowthRate)^3</f>
        <v>0</v>
      </c>
      <c r="AQ46" s="656">
        <f>SUM(AM46:AP46)</f>
        <v>0</v>
      </c>
      <c r="AR46" s="654"/>
      <c r="AS46" s="1082">
        <f>AQ46*(1+P5GrowthRate)^12</f>
        <v>0</v>
      </c>
    </row>
    <row r="47" spans="1:45" ht="14.1" customHeight="1">
      <c r="A47" s="272"/>
      <c r="B47" s="1078" t="s">
        <v>77</v>
      </c>
      <c r="C47" s="1076"/>
      <c r="D47" s="1077">
        <v>2.5000000000000001E-2</v>
      </c>
      <c r="E47" s="1079">
        <v>0</v>
      </c>
      <c r="F47" s="1079">
        <f>E47</f>
        <v>0</v>
      </c>
      <c r="G47" s="1079">
        <f t="shared" ref="G47:P47" si="83">F47</f>
        <v>0</v>
      </c>
      <c r="H47" s="1079">
        <f t="shared" si="83"/>
        <v>0</v>
      </c>
      <c r="I47" s="1079">
        <f t="shared" si="83"/>
        <v>0</v>
      </c>
      <c r="J47" s="1079">
        <f t="shared" si="83"/>
        <v>0</v>
      </c>
      <c r="K47" s="1079">
        <f t="shared" si="83"/>
        <v>0</v>
      </c>
      <c r="L47" s="1079">
        <f t="shared" si="83"/>
        <v>0</v>
      </c>
      <c r="M47" s="1079">
        <f t="shared" si="83"/>
        <v>0</v>
      </c>
      <c r="N47" s="1079">
        <f t="shared" si="83"/>
        <v>0</v>
      </c>
      <c r="O47" s="1079">
        <f t="shared" si="83"/>
        <v>0</v>
      </c>
      <c r="P47" s="1079">
        <f t="shared" si="83"/>
        <v>0</v>
      </c>
      <c r="Q47" s="657"/>
      <c r="R47" s="1080"/>
      <c r="S47" s="1079">
        <f>P47*(1+$D47)</f>
        <v>0</v>
      </c>
      <c r="T47" s="1079">
        <f>S47</f>
        <v>0</v>
      </c>
      <c r="U47" s="1079">
        <f t="shared" ref="U47:AD47" si="84">T47</f>
        <v>0</v>
      </c>
      <c r="V47" s="1079">
        <f t="shared" si="84"/>
        <v>0</v>
      </c>
      <c r="W47" s="1079">
        <f t="shared" si="84"/>
        <v>0</v>
      </c>
      <c r="X47" s="1079">
        <f t="shared" si="84"/>
        <v>0</v>
      </c>
      <c r="Y47" s="1079">
        <f t="shared" si="84"/>
        <v>0</v>
      </c>
      <c r="Z47" s="1079">
        <f t="shared" si="84"/>
        <v>0</v>
      </c>
      <c r="AA47" s="1079">
        <f t="shared" si="84"/>
        <v>0</v>
      </c>
      <c r="AB47" s="1079">
        <f t="shared" si="84"/>
        <v>0</v>
      </c>
      <c r="AC47" s="1079">
        <f t="shared" si="84"/>
        <v>0</v>
      </c>
      <c r="AD47" s="1079">
        <f t="shared" si="84"/>
        <v>0</v>
      </c>
      <c r="AE47" s="657"/>
      <c r="AF47" s="668"/>
      <c r="AG47" s="883">
        <f>AD47*(1+$D47)</f>
        <v>0</v>
      </c>
      <c r="AH47" s="1079">
        <f>AG47</f>
        <v>0</v>
      </c>
      <c r="AI47" s="1079">
        <f>AH47</f>
        <v>0</v>
      </c>
      <c r="AJ47" s="1079">
        <f>AI47</f>
        <v>0</v>
      </c>
      <c r="AK47" s="657"/>
      <c r="AL47" s="668"/>
      <c r="AM47" s="883">
        <f>AJ47*(1+$D47)</f>
        <v>0</v>
      </c>
      <c r="AN47" s="1079">
        <f>AM47</f>
        <v>0</v>
      </c>
      <c r="AO47" s="1079">
        <f>AN47</f>
        <v>0</v>
      </c>
      <c r="AP47" s="1081">
        <f>AO47</f>
        <v>0</v>
      </c>
      <c r="AQ47" s="659"/>
      <c r="AR47" s="668"/>
      <c r="AS47" s="1083">
        <f>AP47*(1+$D47)</f>
        <v>0</v>
      </c>
    </row>
    <row r="48" spans="1:45" ht="14.1" customHeight="1">
      <c r="A48" s="272"/>
      <c r="B48" s="362" t="s">
        <v>91</v>
      </c>
      <c r="C48" s="1090"/>
      <c r="D48" s="1091"/>
      <c r="E48" s="364">
        <f t="shared" ref="E48:P48" si="85">PRODUCT(E46:E47)</f>
        <v>0</v>
      </c>
      <c r="F48" s="364">
        <f t="shared" si="85"/>
        <v>0</v>
      </c>
      <c r="G48" s="364">
        <f t="shared" si="85"/>
        <v>0</v>
      </c>
      <c r="H48" s="364">
        <f t="shared" si="85"/>
        <v>0</v>
      </c>
      <c r="I48" s="364">
        <f t="shared" si="85"/>
        <v>0</v>
      </c>
      <c r="J48" s="364">
        <f t="shared" si="85"/>
        <v>0</v>
      </c>
      <c r="K48" s="364">
        <f t="shared" si="85"/>
        <v>0</v>
      </c>
      <c r="L48" s="364">
        <f t="shared" si="85"/>
        <v>0</v>
      </c>
      <c r="M48" s="364">
        <f t="shared" si="85"/>
        <v>0</v>
      </c>
      <c r="N48" s="364">
        <f t="shared" si="85"/>
        <v>0</v>
      </c>
      <c r="O48" s="364">
        <f t="shared" si="85"/>
        <v>0</v>
      </c>
      <c r="P48" s="365">
        <f t="shared" si="85"/>
        <v>0</v>
      </c>
      <c r="Q48" s="286">
        <f t="shared" ref="Q48:Q53" si="86">SUM(E48:P48)</f>
        <v>0</v>
      </c>
      <c r="R48" s="556"/>
      <c r="S48" s="363">
        <f t="shared" ref="S48:AD48" si="87">PRODUCT(S46:S47)</f>
        <v>0</v>
      </c>
      <c r="T48" s="364">
        <f t="shared" si="87"/>
        <v>0</v>
      </c>
      <c r="U48" s="364">
        <f t="shared" si="87"/>
        <v>0</v>
      </c>
      <c r="V48" s="364">
        <f t="shared" si="87"/>
        <v>0</v>
      </c>
      <c r="W48" s="364">
        <f t="shared" si="87"/>
        <v>0</v>
      </c>
      <c r="X48" s="364">
        <f t="shared" si="87"/>
        <v>0</v>
      </c>
      <c r="Y48" s="364">
        <f t="shared" si="87"/>
        <v>0</v>
      </c>
      <c r="Z48" s="364">
        <f t="shared" si="87"/>
        <v>0</v>
      </c>
      <c r="AA48" s="364">
        <f t="shared" si="87"/>
        <v>0</v>
      </c>
      <c r="AB48" s="364">
        <f t="shared" si="87"/>
        <v>0</v>
      </c>
      <c r="AC48" s="364">
        <f t="shared" si="87"/>
        <v>0</v>
      </c>
      <c r="AD48" s="365">
        <f t="shared" si="87"/>
        <v>0</v>
      </c>
      <c r="AE48" s="286">
        <f t="shared" ref="AE48:AE53" si="88">SUM(S48:AD48)</f>
        <v>0</v>
      </c>
      <c r="AF48" s="283"/>
      <c r="AG48" s="366">
        <f>PRODUCT(AG46:AG47)</f>
        <v>0</v>
      </c>
      <c r="AH48" s="364">
        <f>PRODUCT(AH46:AH47)</f>
        <v>0</v>
      </c>
      <c r="AI48" s="364">
        <f>PRODUCT(AI46:AI47)</f>
        <v>0</v>
      </c>
      <c r="AJ48" s="660">
        <f>PRODUCT(AJ46:AJ47)</f>
        <v>0</v>
      </c>
      <c r="AK48" s="661">
        <f t="shared" ref="AK48:AK53" si="89">SUM(AG48:AJ48)</f>
        <v>0</v>
      </c>
      <c r="AL48" s="658"/>
      <c r="AM48" s="662">
        <f>PRODUCT(AM46:AM47)</f>
        <v>0</v>
      </c>
      <c r="AN48" s="663">
        <f>PRODUCT(AN46:AN47)</f>
        <v>0</v>
      </c>
      <c r="AO48" s="663">
        <f>PRODUCT(AO46:AO47)</f>
        <v>0</v>
      </c>
      <c r="AP48" s="664">
        <f>PRODUCT(AP46:AP47)</f>
        <v>0</v>
      </c>
      <c r="AQ48" s="665">
        <f t="shared" ref="AQ48:AQ53" si="90">SUM(AM48:AP48)</f>
        <v>0</v>
      </c>
      <c r="AR48" s="658"/>
      <c r="AS48" s="666">
        <f>PRODUCT(AS46:AS47)</f>
        <v>0</v>
      </c>
    </row>
    <row r="49" spans="1:45" ht="14.1" customHeight="1">
      <c r="A49" s="272"/>
      <c r="B49" s="367" t="s">
        <v>78</v>
      </c>
      <c r="C49" s="1092">
        <v>0.5</v>
      </c>
      <c r="D49" s="1089">
        <v>0.15</v>
      </c>
      <c r="E49" s="386">
        <f t="shared" ref="E49:P49" si="91">E48*P5CommRate*P5CommSales</f>
        <v>0</v>
      </c>
      <c r="F49" s="368">
        <f t="shared" si="91"/>
        <v>0</v>
      </c>
      <c r="G49" s="368">
        <f t="shared" si="91"/>
        <v>0</v>
      </c>
      <c r="H49" s="368">
        <f t="shared" si="91"/>
        <v>0</v>
      </c>
      <c r="I49" s="368">
        <f t="shared" si="91"/>
        <v>0</v>
      </c>
      <c r="J49" s="368">
        <f t="shared" si="91"/>
        <v>0</v>
      </c>
      <c r="K49" s="368">
        <f t="shared" si="91"/>
        <v>0</v>
      </c>
      <c r="L49" s="368">
        <f t="shared" si="91"/>
        <v>0</v>
      </c>
      <c r="M49" s="368">
        <f t="shared" si="91"/>
        <v>0</v>
      </c>
      <c r="N49" s="368">
        <f t="shared" si="91"/>
        <v>0</v>
      </c>
      <c r="O49" s="368">
        <f t="shared" si="91"/>
        <v>0</v>
      </c>
      <c r="P49" s="368">
        <f t="shared" si="91"/>
        <v>0</v>
      </c>
      <c r="Q49" s="281">
        <f t="shared" si="86"/>
        <v>0</v>
      </c>
      <c r="R49" s="556"/>
      <c r="S49" s="368">
        <f t="shared" ref="S49:AD49" si="92">S48*P5CommRate*P5CommSales</f>
        <v>0</v>
      </c>
      <c r="T49" s="368">
        <f t="shared" si="92"/>
        <v>0</v>
      </c>
      <c r="U49" s="368">
        <f t="shared" si="92"/>
        <v>0</v>
      </c>
      <c r="V49" s="368">
        <f t="shared" si="92"/>
        <v>0</v>
      </c>
      <c r="W49" s="368">
        <f t="shared" si="92"/>
        <v>0</v>
      </c>
      <c r="X49" s="368">
        <f t="shared" si="92"/>
        <v>0</v>
      </c>
      <c r="Y49" s="368">
        <f t="shared" si="92"/>
        <v>0</v>
      </c>
      <c r="Z49" s="368">
        <f t="shared" si="92"/>
        <v>0</v>
      </c>
      <c r="AA49" s="368">
        <f t="shared" si="92"/>
        <v>0</v>
      </c>
      <c r="AB49" s="368">
        <f t="shared" si="92"/>
        <v>0</v>
      </c>
      <c r="AC49" s="368">
        <f t="shared" si="92"/>
        <v>0</v>
      </c>
      <c r="AD49" s="368">
        <f t="shared" si="92"/>
        <v>0</v>
      </c>
      <c r="AE49" s="281">
        <f t="shared" si="88"/>
        <v>0</v>
      </c>
      <c r="AF49" s="287"/>
      <c r="AG49" s="368">
        <f>AG48*P5CommRate*P5CommSales</f>
        <v>0</v>
      </c>
      <c r="AH49" s="368">
        <f>AH48*P5CommRate*P5CommSales</f>
        <v>0</v>
      </c>
      <c r="AI49" s="368">
        <f>AI48*P5CommRate*P5CommSales</f>
        <v>0</v>
      </c>
      <c r="AJ49" s="667">
        <f>AJ48*P5CommRate*P5CommSales</f>
        <v>0</v>
      </c>
      <c r="AK49" s="661">
        <f t="shared" si="89"/>
        <v>0</v>
      </c>
      <c r="AL49" s="668"/>
      <c r="AM49" s="667">
        <f>AM48*P5CommRate*P5CommSales</f>
        <v>0</v>
      </c>
      <c r="AN49" s="667">
        <f>AN48*P5CommRate*P5CommSales</f>
        <v>0</v>
      </c>
      <c r="AO49" s="667">
        <f>AO48*P5CommRate*P5CommSales</f>
        <v>0</v>
      </c>
      <c r="AP49" s="688">
        <f>AP48*P5CommRate*P5CommSales</f>
        <v>0</v>
      </c>
      <c r="AQ49" s="665">
        <f t="shared" si="90"/>
        <v>0</v>
      </c>
      <c r="AR49" s="668"/>
      <c r="AS49" s="670">
        <f>AS48*P5CommRate*P5CommSales</f>
        <v>0</v>
      </c>
    </row>
    <row r="50" spans="1:45" ht="14.1" customHeight="1">
      <c r="A50" s="272"/>
      <c r="B50" s="367" t="s">
        <v>79</v>
      </c>
      <c r="C50" s="1088"/>
      <c r="D50" s="1089">
        <v>0.03</v>
      </c>
      <c r="E50" s="386">
        <f t="shared" ref="E50:P50" si="93">E48*P5ReturnRate</f>
        <v>0</v>
      </c>
      <c r="F50" s="368">
        <f t="shared" si="93"/>
        <v>0</v>
      </c>
      <c r="G50" s="368">
        <f t="shared" si="93"/>
        <v>0</v>
      </c>
      <c r="H50" s="368">
        <f t="shared" si="93"/>
        <v>0</v>
      </c>
      <c r="I50" s="368">
        <f t="shared" si="93"/>
        <v>0</v>
      </c>
      <c r="J50" s="368">
        <f t="shared" si="93"/>
        <v>0</v>
      </c>
      <c r="K50" s="368">
        <f t="shared" si="93"/>
        <v>0</v>
      </c>
      <c r="L50" s="368">
        <f t="shared" si="93"/>
        <v>0</v>
      </c>
      <c r="M50" s="368">
        <f t="shared" si="93"/>
        <v>0</v>
      </c>
      <c r="N50" s="368">
        <f t="shared" si="93"/>
        <v>0</v>
      </c>
      <c r="O50" s="368">
        <f t="shared" si="93"/>
        <v>0</v>
      </c>
      <c r="P50" s="368">
        <f t="shared" si="93"/>
        <v>0</v>
      </c>
      <c r="Q50" s="281">
        <f t="shared" si="86"/>
        <v>0</v>
      </c>
      <c r="R50" s="556"/>
      <c r="S50" s="368">
        <f t="shared" ref="S50:AD50" si="94">S48*P5ReturnRate</f>
        <v>0</v>
      </c>
      <c r="T50" s="368">
        <f t="shared" si="94"/>
        <v>0</v>
      </c>
      <c r="U50" s="368">
        <f t="shared" si="94"/>
        <v>0</v>
      </c>
      <c r="V50" s="368">
        <f t="shared" si="94"/>
        <v>0</v>
      </c>
      <c r="W50" s="368">
        <f t="shared" si="94"/>
        <v>0</v>
      </c>
      <c r="X50" s="368">
        <f t="shared" si="94"/>
        <v>0</v>
      </c>
      <c r="Y50" s="368">
        <f t="shared" si="94"/>
        <v>0</v>
      </c>
      <c r="Z50" s="368">
        <f t="shared" si="94"/>
        <v>0</v>
      </c>
      <c r="AA50" s="368">
        <f t="shared" si="94"/>
        <v>0</v>
      </c>
      <c r="AB50" s="368">
        <f t="shared" si="94"/>
        <v>0</v>
      </c>
      <c r="AC50" s="368">
        <f t="shared" si="94"/>
        <v>0</v>
      </c>
      <c r="AD50" s="368">
        <f t="shared" si="94"/>
        <v>0</v>
      </c>
      <c r="AE50" s="281">
        <f t="shared" si="88"/>
        <v>0</v>
      </c>
      <c r="AF50" s="287"/>
      <c r="AG50" s="368">
        <f>AG48*P5ReturnRate</f>
        <v>0</v>
      </c>
      <c r="AH50" s="368">
        <f>AH48*P5ReturnRate</f>
        <v>0</v>
      </c>
      <c r="AI50" s="368">
        <f>AI48*P5ReturnRate</f>
        <v>0</v>
      </c>
      <c r="AJ50" s="667">
        <f>AJ48*P5ReturnRate</f>
        <v>0</v>
      </c>
      <c r="AK50" s="670">
        <f t="shared" si="89"/>
        <v>0</v>
      </c>
      <c r="AL50" s="668"/>
      <c r="AM50" s="667">
        <f>AM48*P5ReturnRate</f>
        <v>0</v>
      </c>
      <c r="AN50" s="667">
        <f>AN48*P5ReturnRate</f>
        <v>0</v>
      </c>
      <c r="AO50" s="667">
        <f>AO48*P5ReturnRate</f>
        <v>0</v>
      </c>
      <c r="AP50" s="688">
        <f>AP48*P5ReturnRate</f>
        <v>0</v>
      </c>
      <c r="AQ50" s="669">
        <f t="shared" si="90"/>
        <v>0</v>
      </c>
      <c r="AR50" s="668"/>
      <c r="AS50" s="670">
        <f>AS48*P5ReturnRate</f>
        <v>0</v>
      </c>
    </row>
    <row r="51" spans="1:45" ht="14.1" customHeight="1" thickBot="1">
      <c r="B51" s="369" t="s">
        <v>29</v>
      </c>
      <c r="C51" s="1093"/>
      <c r="D51" s="1094"/>
      <c r="E51" s="312">
        <f t="shared" ref="E51:P51" si="95">E48-E49-E50</f>
        <v>0</v>
      </c>
      <c r="F51" s="291">
        <f t="shared" si="95"/>
        <v>0</v>
      </c>
      <c r="G51" s="291">
        <f t="shared" si="95"/>
        <v>0</v>
      </c>
      <c r="H51" s="291">
        <f t="shared" si="95"/>
        <v>0</v>
      </c>
      <c r="I51" s="291">
        <f t="shared" si="95"/>
        <v>0</v>
      </c>
      <c r="J51" s="291">
        <f t="shared" si="95"/>
        <v>0</v>
      </c>
      <c r="K51" s="291">
        <f t="shared" si="95"/>
        <v>0</v>
      </c>
      <c r="L51" s="291">
        <f t="shared" si="95"/>
        <v>0</v>
      </c>
      <c r="M51" s="291">
        <f t="shared" si="95"/>
        <v>0</v>
      </c>
      <c r="N51" s="291">
        <f t="shared" si="95"/>
        <v>0</v>
      </c>
      <c r="O51" s="291">
        <f t="shared" si="95"/>
        <v>0</v>
      </c>
      <c r="P51" s="370">
        <f t="shared" si="95"/>
        <v>0</v>
      </c>
      <c r="Q51" s="292">
        <f t="shared" si="86"/>
        <v>0</v>
      </c>
      <c r="R51" s="556"/>
      <c r="S51" s="291">
        <f t="shared" ref="S51:AD51" si="96">S48-S49-S50</f>
        <v>0</v>
      </c>
      <c r="T51" s="291">
        <f t="shared" si="96"/>
        <v>0</v>
      </c>
      <c r="U51" s="291">
        <f t="shared" si="96"/>
        <v>0</v>
      </c>
      <c r="V51" s="291">
        <f t="shared" si="96"/>
        <v>0</v>
      </c>
      <c r="W51" s="291">
        <f t="shared" si="96"/>
        <v>0</v>
      </c>
      <c r="X51" s="291">
        <f t="shared" si="96"/>
        <v>0</v>
      </c>
      <c r="Y51" s="291">
        <f t="shared" si="96"/>
        <v>0</v>
      </c>
      <c r="Z51" s="291">
        <f t="shared" si="96"/>
        <v>0</v>
      </c>
      <c r="AA51" s="291">
        <f t="shared" si="96"/>
        <v>0</v>
      </c>
      <c r="AB51" s="291">
        <f t="shared" si="96"/>
        <v>0</v>
      </c>
      <c r="AC51" s="291">
        <f t="shared" si="96"/>
        <v>0</v>
      </c>
      <c r="AD51" s="370">
        <f t="shared" si="96"/>
        <v>0</v>
      </c>
      <c r="AE51" s="292">
        <f t="shared" si="88"/>
        <v>0</v>
      </c>
      <c r="AF51" s="283"/>
      <c r="AG51" s="514">
        <f>AG48-AG49-AG50</f>
        <v>0</v>
      </c>
      <c r="AH51" s="515">
        <f>AH48-AH49-AH50</f>
        <v>0</v>
      </c>
      <c r="AI51" s="515">
        <f>AI48-AI49-AI50</f>
        <v>0</v>
      </c>
      <c r="AJ51" s="671">
        <f>AJ48-AJ49-AJ50</f>
        <v>0</v>
      </c>
      <c r="AK51" s="672">
        <f t="shared" si="89"/>
        <v>0</v>
      </c>
      <c r="AL51" s="673"/>
      <c r="AM51" s="674">
        <f>AM48-AM49-AM50</f>
        <v>0</v>
      </c>
      <c r="AN51" s="675">
        <f>AN48-AN49-AN50</f>
        <v>0</v>
      </c>
      <c r="AO51" s="675">
        <f>AO48-AO49-AO50</f>
        <v>0</v>
      </c>
      <c r="AP51" s="689">
        <f>AP48-AP49-AP50</f>
        <v>0</v>
      </c>
      <c r="AQ51" s="676">
        <f t="shared" si="90"/>
        <v>0</v>
      </c>
      <c r="AR51" s="673"/>
      <c r="AS51" s="677">
        <f>AS48-AS49-AS50</f>
        <v>0</v>
      </c>
    </row>
    <row r="52" spans="1:45" ht="14.1" customHeight="1">
      <c r="B52" s="372" t="s">
        <v>178</v>
      </c>
      <c r="C52" s="1095"/>
      <c r="D52" s="1096">
        <v>0.5</v>
      </c>
      <c r="E52" s="546">
        <f t="shared" ref="E52:P52" si="97">E48*P5COG</f>
        <v>0</v>
      </c>
      <c r="F52" s="373">
        <f t="shared" si="97"/>
        <v>0</v>
      </c>
      <c r="G52" s="373">
        <f t="shared" si="97"/>
        <v>0</v>
      </c>
      <c r="H52" s="373">
        <f t="shared" si="97"/>
        <v>0</v>
      </c>
      <c r="I52" s="373">
        <f t="shared" si="97"/>
        <v>0</v>
      </c>
      <c r="J52" s="373">
        <f t="shared" si="97"/>
        <v>0</v>
      </c>
      <c r="K52" s="373">
        <f t="shared" si="97"/>
        <v>0</v>
      </c>
      <c r="L52" s="373">
        <f t="shared" si="97"/>
        <v>0</v>
      </c>
      <c r="M52" s="373">
        <f t="shared" si="97"/>
        <v>0</v>
      </c>
      <c r="N52" s="373">
        <f t="shared" si="97"/>
        <v>0</v>
      </c>
      <c r="O52" s="373">
        <f t="shared" si="97"/>
        <v>0</v>
      </c>
      <c r="P52" s="373">
        <f t="shared" si="97"/>
        <v>0</v>
      </c>
      <c r="Q52" s="374">
        <f t="shared" si="86"/>
        <v>0</v>
      </c>
      <c r="R52" s="556"/>
      <c r="S52" s="373">
        <f t="shared" ref="S52:AD52" si="98">S48*P5COG</f>
        <v>0</v>
      </c>
      <c r="T52" s="373">
        <f t="shared" si="98"/>
        <v>0</v>
      </c>
      <c r="U52" s="373">
        <f t="shared" si="98"/>
        <v>0</v>
      </c>
      <c r="V52" s="373">
        <f t="shared" si="98"/>
        <v>0</v>
      </c>
      <c r="W52" s="373">
        <f t="shared" si="98"/>
        <v>0</v>
      </c>
      <c r="X52" s="373">
        <f t="shared" si="98"/>
        <v>0</v>
      </c>
      <c r="Y52" s="373">
        <f t="shared" si="98"/>
        <v>0</v>
      </c>
      <c r="Z52" s="373">
        <f t="shared" si="98"/>
        <v>0</v>
      </c>
      <c r="AA52" s="373">
        <f t="shared" si="98"/>
        <v>0</v>
      </c>
      <c r="AB52" s="373">
        <f t="shared" si="98"/>
        <v>0</v>
      </c>
      <c r="AC52" s="373">
        <f t="shared" si="98"/>
        <v>0</v>
      </c>
      <c r="AD52" s="373">
        <f t="shared" si="98"/>
        <v>0</v>
      </c>
      <c r="AE52" s="374">
        <f t="shared" si="88"/>
        <v>0</v>
      </c>
      <c r="AF52" s="287"/>
      <c r="AG52" s="373">
        <f>AG48*P5COG</f>
        <v>0</v>
      </c>
      <c r="AH52" s="373">
        <f>AH48*P5COG</f>
        <v>0</v>
      </c>
      <c r="AI52" s="373">
        <f>AI48*P5COG</f>
        <v>0</v>
      </c>
      <c r="AJ52" s="678">
        <f>AJ48*P5COG</f>
        <v>0</v>
      </c>
      <c r="AK52" s="679">
        <f t="shared" si="89"/>
        <v>0</v>
      </c>
      <c r="AL52" s="668"/>
      <c r="AM52" s="678">
        <f>AM48*P5COG</f>
        <v>0</v>
      </c>
      <c r="AN52" s="678">
        <f>AN48*P5COG</f>
        <v>0</v>
      </c>
      <c r="AO52" s="678">
        <f>AO48*P5COG</f>
        <v>0</v>
      </c>
      <c r="AP52" s="690">
        <f>AP48*P5COG</f>
        <v>0</v>
      </c>
      <c r="AQ52" s="681">
        <f t="shared" si="90"/>
        <v>0</v>
      </c>
      <c r="AR52" s="668"/>
      <c r="AS52" s="679">
        <f>AS48*P5COG</f>
        <v>0</v>
      </c>
    </row>
    <row r="53" spans="1:45" ht="14.1" customHeight="1" thickBot="1">
      <c r="B53" s="544" t="s">
        <v>30</v>
      </c>
      <c r="C53" s="1097"/>
      <c r="D53" s="1098"/>
      <c r="E53" s="547">
        <f t="shared" ref="E53:P53" si="99">E51-E52</f>
        <v>0</v>
      </c>
      <c r="F53" s="375">
        <f t="shared" si="99"/>
        <v>0</v>
      </c>
      <c r="G53" s="375">
        <f t="shared" si="99"/>
        <v>0</v>
      </c>
      <c r="H53" s="375">
        <f t="shared" si="99"/>
        <v>0</v>
      </c>
      <c r="I53" s="375">
        <f t="shared" si="99"/>
        <v>0</v>
      </c>
      <c r="J53" s="375">
        <f t="shared" si="99"/>
        <v>0</v>
      </c>
      <c r="K53" s="375">
        <f t="shared" si="99"/>
        <v>0</v>
      </c>
      <c r="L53" s="375">
        <f t="shared" si="99"/>
        <v>0</v>
      </c>
      <c r="M53" s="375">
        <f t="shared" si="99"/>
        <v>0</v>
      </c>
      <c r="N53" s="375">
        <f t="shared" si="99"/>
        <v>0</v>
      </c>
      <c r="O53" s="375">
        <f t="shared" si="99"/>
        <v>0</v>
      </c>
      <c r="P53" s="375">
        <f t="shared" si="99"/>
        <v>0</v>
      </c>
      <c r="Q53" s="376">
        <f t="shared" si="86"/>
        <v>0</v>
      </c>
      <c r="R53" s="556"/>
      <c r="S53" s="375">
        <f t="shared" ref="S53:AD53" si="100">S51-S52</f>
        <v>0</v>
      </c>
      <c r="T53" s="375">
        <f t="shared" si="100"/>
        <v>0</v>
      </c>
      <c r="U53" s="375">
        <f t="shared" si="100"/>
        <v>0</v>
      </c>
      <c r="V53" s="375">
        <f t="shared" si="100"/>
        <v>0</v>
      </c>
      <c r="W53" s="375">
        <f t="shared" si="100"/>
        <v>0</v>
      </c>
      <c r="X53" s="375">
        <f t="shared" si="100"/>
        <v>0</v>
      </c>
      <c r="Y53" s="375">
        <f t="shared" si="100"/>
        <v>0</v>
      </c>
      <c r="Z53" s="375">
        <f t="shared" si="100"/>
        <v>0</v>
      </c>
      <c r="AA53" s="375">
        <f t="shared" si="100"/>
        <v>0</v>
      </c>
      <c r="AB53" s="375">
        <f t="shared" si="100"/>
        <v>0</v>
      </c>
      <c r="AC53" s="375">
        <f t="shared" si="100"/>
        <v>0</v>
      </c>
      <c r="AD53" s="375">
        <f t="shared" si="100"/>
        <v>0</v>
      </c>
      <c r="AE53" s="376">
        <f t="shared" si="88"/>
        <v>0</v>
      </c>
      <c r="AF53" s="287"/>
      <c r="AG53" s="375">
        <f>AG51-AG52</f>
        <v>0</v>
      </c>
      <c r="AH53" s="375">
        <f>AH51-AH52</f>
        <v>0</v>
      </c>
      <c r="AI53" s="375">
        <f>AI51-AI52</f>
        <v>0</v>
      </c>
      <c r="AJ53" s="682">
        <f>AJ51-AJ52</f>
        <v>0</v>
      </c>
      <c r="AK53" s="683">
        <f t="shared" si="89"/>
        <v>0</v>
      </c>
      <c r="AL53" s="668"/>
      <c r="AM53" s="682">
        <f>AM51-AM52</f>
        <v>0</v>
      </c>
      <c r="AN53" s="682">
        <f>AN51-AN52</f>
        <v>0</v>
      </c>
      <c r="AO53" s="682">
        <f>AO51-AO52</f>
        <v>0</v>
      </c>
      <c r="AP53" s="684">
        <f>AP51-AP52</f>
        <v>0</v>
      </c>
      <c r="AQ53" s="684">
        <f t="shared" si="90"/>
        <v>0</v>
      </c>
      <c r="AR53" s="668"/>
      <c r="AS53" s="685">
        <f>AS51-AS52</f>
        <v>0</v>
      </c>
    </row>
    <row r="54" spans="1:45" s="88" customFormat="1" ht="14.1" customHeight="1">
      <c r="A54" s="86"/>
      <c r="B54" s="293"/>
      <c r="C54" s="1084"/>
      <c r="D54" s="1085"/>
      <c r="E54" s="293"/>
      <c r="F54" s="86"/>
      <c r="G54" s="86"/>
      <c r="H54" s="86"/>
      <c r="I54" s="86"/>
      <c r="J54" s="86"/>
      <c r="K54" s="86"/>
      <c r="L54" s="86"/>
      <c r="M54" s="86"/>
      <c r="N54" s="86"/>
      <c r="O54" s="86"/>
      <c r="Q54" s="270"/>
      <c r="R54" s="554"/>
      <c r="S54" s="86"/>
      <c r="T54" s="86"/>
      <c r="U54" s="86"/>
      <c r="V54" s="86"/>
      <c r="W54" s="86"/>
      <c r="X54" s="86"/>
      <c r="Y54" s="86"/>
      <c r="Z54" s="86"/>
      <c r="AA54" s="86"/>
      <c r="AB54" s="86"/>
      <c r="AC54" s="86"/>
      <c r="AE54" s="270"/>
      <c r="AF54" s="270"/>
      <c r="AG54" s="86"/>
      <c r="AH54" s="86"/>
      <c r="AI54" s="86"/>
      <c r="AK54" s="270"/>
      <c r="AM54" s="271"/>
      <c r="AN54" s="86"/>
      <c r="AO54" s="86"/>
      <c r="AP54" s="262"/>
      <c r="AQ54" s="262"/>
      <c r="AS54" s="270"/>
    </row>
    <row r="55" spans="1:45" ht="14.1" customHeight="1">
      <c r="A55" s="272"/>
      <c r="B55" s="98" t="s">
        <v>273</v>
      </c>
      <c r="C55" s="1086"/>
      <c r="D55" s="1087"/>
      <c r="E55" s="545"/>
      <c r="F55" s="274"/>
      <c r="G55" s="274"/>
      <c r="H55" s="274"/>
      <c r="I55" s="274"/>
      <c r="J55" s="275"/>
      <c r="K55" s="275"/>
      <c r="L55" s="275"/>
      <c r="M55" s="275"/>
      <c r="N55" s="275"/>
      <c r="O55" s="275"/>
      <c r="P55" s="276"/>
      <c r="Q55" s="277"/>
      <c r="R55" s="555"/>
      <c r="S55" s="274"/>
      <c r="T55" s="274"/>
      <c r="U55" s="274"/>
      <c r="V55" s="274"/>
      <c r="W55" s="274"/>
      <c r="X55" s="275"/>
      <c r="Y55" s="275"/>
      <c r="Z55" s="275"/>
      <c r="AA55" s="275"/>
      <c r="AB55" s="275"/>
      <c r="AC55" s="275"/>
      <c r="AD55" s="276"/>
      <c r="AE55" s="277"/>
      <c r="AF55" s="246"/>
      <c r="AG55" s="275"/>
      <c r="AH55" s="275"/>
      <c r="AI55" s="275"/>
      <c r="AJ55" s="276"/>
      <c r="AK55" s="277"/>
      <c r="AL55" s="256"/>
      <c r="AM55" s="278"/>
      <c r="AN55" s="275"/>
      <c r="AO55" s="275"/>
      <c r="AP55" s="280"/>
      <c r="AQ55" s="280"/>
      <c r="AR55" s="256"/>
      <c r="AS55" s="277"/>
    </row>
    <row r="56" spans="1:45" ht="14.1" customHeight="1">
      <c r="B56" s="359" t="s">
        <v>76</v>
      </c>
      <c r="C56" s="1088"/>
      <c r="D56" s="1089">
        <v>0.02</v>
      </c>
      <c r="E56" s="101">
        <v>0</v>
      </c>
      <c r="F56" s="77">
        <f t="shared" ref="F56:P56" si="101">E56*(1+P6GrowthRate)</f>
        <v>0</v>
      </c>
      <c r="G56" s="77">
        <f t="shared" si="101"/>
        <v>0</v>
      </c>
      <c r="H56" s="77">
        <f t="shared" si="101"/>
        <v>0</v>
      </c>
      <c r="I56" s="77">
        <f t="shared" si="101"/>
        <v>0</v>
      </c>
      <c r="J56" s="77">
        <f t="shared" si="101"/>
        <v>0</v>
      </c>
      <c r="K56" s="77">
        <f t="shared" si="101"/>
        <v>0</v>
      </c>
      <c r="L56" s="77">
        <f t="shared" si="101"/>
        <v>0</v>
      </c>
      <c r="M56" s="77">
        <f t="shared" si="101"/>
        <v>0</v>
      </c>
      <c r="N56" s="77">
        <f t="shared" si="101"/>
        <v>0</v>
      </c>
      <c r="O56" s="77">
        <f t="shared" si="101"/>
        <v>0</v>
      </c>
      <c r="P56" s="77">
        <f t="shared" si="101"/>
        <v>0</v>
      </c>
      <c r="Q56" s="360">
        <f>SUM(E56:P56)</f>
        <v>0</v>
      </c>
      <c r="R56" s="555"/>
      <c r="S56" s="77">
        <f>P56*(1+P6GrowthRate)</f>
        <v>0</v>
      </c>
      <c r="T56" s="77">
        <f t="shared" ref="T56:AD56" si="102">S56*(1+P6GrowthRate)</f>
        <v>0</v>
      </c>
      <c r="U56" s="77">
        <f t="shared" si="102"/>
        <v>0</v>
      </c>
      <c r="V56" s="77">
        <f t="shared" si="102"/>
        <v>0</v>
      </c>
      <c r="W56" s="77">
        <f t="shared" si="102"/>
        <v>0</v>
      </c>
      <c r="X56" s="77">
        <f t="shared" si="102"/>
        <v>0</v>
      </c>
      <c r="Y56" s="77">
        <f t="shared" si="102"/>
        <v>0</v>
      </c>
      <c r="Z56" s="77">
        <f t="shared" si="102"/>
        <v>0</v>
      </c>
      <c r="AA56" s="77">
        <f t="shared" si="102"/>
        <v>0</v>
      </c>
      <c r="AB56" s="77">
        <f t="shared" si="102"/>
        <v>0</v>
      </c>
      <c r="AC56" s="77">
        <f t="shared" si="102"/>
        <v>0</v>
      </c>
      <c r="AD56" s="77">
        <f t="shared" si="102"/>
        <v>0</v>
      </c>
      <c r="AE56" s="360">
        <f>SUM(S56:AD56)</f>
        <v>0</v>
      </c>
      <c r="AF56" s="246"/>
      <c r="AG56" s="1162">
        <f>-FV(P6GrowthRate,3,($AD56*(1+P6GrowthRate)))</f>
        <v>0</v>
      </c>
      <c r="AH56" s="77">
        <f>AG56*(1+P6GrowthRate)^3</f>
        <v>0</v>
      </c>
      <c r="AI56" s="101">
        <f>AH56*(1+P6GrowthRate)^3</f>
        <v>0</v>
      </c>
      <c r="AJ56" s="101">
        <f>AI56*(1+P6GrowthRate)^3</f>
        <v>0</v>
      </c>
      <c r="AK56" s="653">
        <f>SUM(AG56:AJ56)</f>
        <v>0</v>
      </c>
      <c r="AL56" s="654"/>
      <c r="AM56" s="1147">
        <f>AJ56*(1+P6GrowthRate)^3</f>
        <v>0</v>
      </c>
      <c r="AN56" s="655">
        <f>AM56*(1+P6GrowthRate)^3</f>
        <v>0</v>
      </c>
      <c r="AO56" s="655">
        <f>AN56*(1+P6GrowthRate)^3</f>
        <v>0</v>
      </c>
      <c r="AP56" s="652">
        <f>AO56*(1+P6GrowthRate)^3</f>
        <v>0</v>
      </c>
      <c r="AQ56" s="656">
        <f>SUM(AM56:AP56)</f>
        <v>0</v>
      </c>
      <c r="AR56" s="654"/>
      <c r="AS56" s="1082">
        <f>AQ56*(1+P6GrowthRate)^12</f>
        <v>0</v>
      </c>
    </row>
    <row r="57" spans="1:45" ht="14.1" customHeight="1">
      <c r="A57" s="272"/>
      <c r="B57" s="1078" t="s">
        <v>77</v>
      </c>
      <c r="C57" s="1076"/>
      <c r="D57" s="1077">
        <v>2.5000000000000001E-2</v>
      </c>
      <c r="E57" s="1079">
        <v>0</v>
      </c>
      <c r="F57" s="1079">
        <f>E57</f>
        <v>0</v>
      </c>
      <c r="G57" s="1079">
        <f t="shared" ref="G57:P57" si="103">F57</f>
        <v>0</v>
      </c>
      <c r="H57" s="1079">
        <f t="shared" si="103"/>
        <v>0</v>
      </c>
      <c r="I57" s="1079">
        <f t="shared" si="103"/>
        <v>0</v>
      </c>
      <c r="J57" s="1079">
        <f t="shared" si="103"/>
        <v>0</v>
      </c>
      <c r="K57" s="1079">
        <f t="shared" si="103"/>
        <v>0</v>
      </c>
      <c r="L57" s="1079">
        <f t="shared" si="103"/>
        <v>0</v>
      </c>
      <c r="M57" s="1079">
        <f t="shared" si="103"/>
        <v>0</v>
      </c>
      <c r="N57" s="1079">
        <f t="shared" si="103"/>
        <v>0</v>
      </c>
      <c r="O57" s="1079">
        <f t="shared" si="103"/>
        <v>0</v>
      </c>
      <c r="P57" s="1079">
        <f t="shared" si="103"/>
        <v>0</v>
      </c>
      <c r="Q57" s="657"/>
      <c r="R57" s="1080"/>
      <c r="S57" s="1079">
        <f>P57*(1+$D57)</f>
        <v>0</v>
      </c>
      <c r="T57" s="1079">
        <f>S57</f>
        <v>0</v>
      </c>
      <c r="U57" s="1079">
        <f t="shared" ref="U57:AD57" si="104">T57</f>
        <v>0</v>
      </c>
      <c r="V57" s="1079">
        <f t="shared" si="104"/>
        <v>0</v>
      </c>
      <c r="W57" s="1079">
        <f t="shared" si="104"/>
        <v>0</v>
      </c>
      <c r="X57" s="1079">
        <f t="shared" si="104"/>
        <v>0</v>
      </c>
      <c r="Y57" s="1079">
        <f t="shared" si="104"/>
        <v>0</v>
      </c>
      <c r="Z57" s="1079">
        <f t="shared" si="104"/>
        <v>0</v>
      </c>
      <c r="AA57" s="1079">
        <f t="shared" si="104"/>
        <v>0</v>
      </c>
      <c r="AB57" s="1079">
        <f t="shared" si="104"/>
        <v>0</v>
      </c>
      <c r="AC57" s="1079">
        <f t="shared" si="104"/>
        <v>0</v>
      </c>
      <c r="AD57" s="1079">
        <f t="shared" si="104"/>
        <v>0</v>
      </c>
      <c r="AE57" s="657"/>
      <c r="AF57" s="668"/>
      <c r="AG57" s="883">
        <f>AD57*(1+$D57)</f>
        <v>0</v>
      </c>
      <c r="AH57" s="1079">
        <f>AG57</f>
        <v>0</v>
      </c>
      <c r="AI57" s="1079">
        <f>AH57</f>
        <v>0</v>
      </c>
      <c r="AJ57" s="1079">
        <f>AI57</f>
        <v>0</v>
      </c>
      <c r="AK57" s="657"/>
      <c r="AL57" s="668"/>
      <c r="AM57" s="883">
        <f>AJ57*(1+$D57)</f>
        <v>0</v>
      </c>
      <c r="AN57" s="1079">
        <f>AM57</f>
        <v>0</v>
      </c>
      <c r="AO57" s="1079">
        <f>AN57</f>
        <v>0</v>
      </c>
      <c r="AP57" s="1081">
        <f>AO57</f>
        <v>0</v>
      </c>
      <c r="AQ57" s="659"/>
      <c r="AR57" s="668"/>
      <c r="AS57" s="1083">
        <f>AP57*(1+$D57)</f>
        <v>0</v>
      </c>
    </row>
    <row r="58" spans="1:45" ht="14.1" customHeight="1">
      <c r="A58" s="272"/>
      <c r="B58" s="362" t="s">
        <v>91</v>
      </c>
      <c r="C58" s="1090"/>
      <c r="D58" s="1091"/>
      <c r="E58" s="364">
        <f t="shared" ref="E58:P58" si="105">PRODUCT(E56:E57)</f>
        <v>0</v>
      </c>
      <c r="F58" s="364">
        <f t="shared" si="105"/>
        <v>0</v>
      </c>
      <c r="G58" s="364">
        <f t="shared" si="105"/>
        <v>0</v>
      </c>
      <c r="H58" s="364">
        <f t="shared" si="105"/>
        <v>0</v>
      </c>
      <c r="I58" s="364">
        <f t="shared" si="105"/>
        <v>0</v>
      </c>
      <c r="J58" s="364">
        <f t="shared" si="105"/>
        <v>0</v>
      </c>
      <c r="K58" s="364">
        <f t="shared" si="105"/>
        <v>0</v>
      </c>
      <c r="L58" s="364">
        <f t="shared" si="105"/>
        <v>0</v>
      </c>
      <c r="M58" s="364">
        <f t="shared" si="105"/>
        <v>0</v>
      </c>
      <c r="N58" s="364">
        <f t="shared" si="105"/>
        <v>0</v>
      </c>
      <c r="O58" s="364">
        <f t="shared" si="105"/>
        <v>0</v>
      </c>
      <c r="P58" s="365">
        <f t="shared" si="105"/>
        <v>0</v>
      </c>
      <c r="Q58" s="286">
        <f t="shared" ref="Q58:Q63" si="106">SUM(E58:P58)</f>
        <v>0</v>
      </c>
      <c r="R58" s="556"/>
      <c r="S58" s="363">
        <f t="shared" ref="S58:AD58" si="107">PRODUCT(S56:S57)</f>
        <v>0</v>
      </c>
      <c r="T58" s="364">
        <f t="shared" si="107"/>
        <v>0</v>
      </c>
      <c r="U58" s="364">
        <f t="shared" si="107"/>
        <v>0</v>
      </c>
      <c r="V58" s="364">
        <f t="shared" si="107"/>
        <v>0</v>
      </c>
      <c r="W58" s="364">
        <f t="shared" si="107"/>
        <v>0</v>
      </c>
      <c r="X58" s="364">
        <f t="shared" si="107"/>
        <v>0</v>
      </c>
      <c r="Y58" s="364">
        <f t="shared" si="107"/>
        <v>0</v>
      </c>
      <c r="Z58" s="364">
        <f t="shared" si="107"/>
        <v>0</v>
      </c>
      <c r="AA58" s="364">
        <f t="shared" si="107"/>
        <v>0</v>
      </c>
      <c r="AB58" s="364">
        <f t="shared" si="107"/>
        <v>0</v>
      </c>
      <c r="AC58" s="364">
        <f t="shared" si="107"/>
        <v>0</v>
      </c>
      <c r="AD58" s="365">
        <f t="shared" si="107"/>
        <v>0</v>
      </c>
      <c r="AE58" s="286">
        <f t="shared" ref="AE58:AE63" si="108">SUM(S58:AD58)</f>
        <v>0</v>
      </c>
      <c r="AF58" s="287"/>
      <c r="AG58" s="363">
        <f>PRODUCT(AG56:AG57)</f>
        <v>0</v>
      </c>
      <c r="AH58" s="364">
        <f>PRODUCT(AH56:AH57)</f>
        <v>0</v>
      </c>
      <c r="AI58" s="364">
        <f>PRODUCT(AI56:AI57)</f>
        <v>0</v>
      </c>
      <c r="AJ58" s="660">
        <f>PRODUCT(AJ56:AJ57)</f>
        <v>0</v>
      </c>
      <c r="AK58" s="661">
        <f t="shared" ref="AK58:AK63" si="109">SUM(AG58:AJ58)</f>
        <v>0</v>
      </c>
      <c r="AL58" s="658"/>
      <c r="AM58" s="662">
        <f>PRODUCT(AM56:AM57)</f>
        <v>0</v>
      </c>
      <c r="AN58" s="663">
        <f>PRODUCT(AN56:AN57)</f>
        <v>0</v>
      </c>
      <c r="AO58" s="663">
        <f>PRODUCT(AO56:AO57)</f>
        <v>0</v>
      </c>
      <c r="AP58" s="664">
        <f>PRODUCT(AP56:AP57)</f>
        <v>0</v>
      </c>
      <c r="AQ58" s="665">
        <f t="shared" ref="AQ58:AQ63" si="110">SUM(AM58:AP58)</f>
        <v>0</v>
      </c>
      <c r="AR58" s="658"/>
      <c r="AS58" s="666">
        <f>PRODUCT(AS56:AS57)</f>
        <v>0</v>
      </c>
    </row>
    <row r="59" spans="1:45" ht="14.1" customHeight="1">
      <c r="A59" s="272"/>
      <c r="B59" s="367" t="s">
        <v>78</v>
      </c>
      <c r="C59" s="1092">
        <v>0.5</v>
      </c>
      <c r="D59" s="1089">
        <v>0.15</v>
      </c>
      <c r="E59" s="386">
        <f t="shared" ref="E59:P59" si="111">E58*P6CommRate*P6CommSales</f>
        <v>0</v>
      </c>
      <c r="F59" s="368">
        <f t="shared" si="111"/>
        <v>0</v>
      </c>
      <c r="G59" s="368">
        <f t="shared" si="111"/>
        <v>0</v>
      </c>
      <c r="H59" s="368">
        <f t="shared" si="111"/>
        <v>0</v>
      </c>
      <c r="I59" s="368">
        <f t="shared" si="111"/>
        <v>0</v>
      </c>
      <c r="J59" s="368">
        <f t="shared" si="111"/>
        <v>0</v>
      </c>
      <c r="K59" s="368">
        <f t="shared" si="111"/>
        <v>0</v>
      </c>
      <c r="L59" s="368">
        <f t="shared" si="111"/>
        <v>0</v>
      </c>
      <c r="M59" s="368">
        <f t="shared" si="111"/>
        <v>0</v>
      </c>
      <c r="N59" s="368">
        <f t="shared" si="111"/>
        <v>0</v>
      </c>
      <c r="O59" s="368">
        <f t="shared" si="111"/>
        <v>0</v>
      </c>
      <c r="P59" s="368">
        <f t="shared" si="111"/>
        <v>0</v>
      </c>
      <c r="Q59" s="281">
        <f t="shared" si="106"/>
        <v>0</v>
      </c>
      <c r="R59" s="556"/>
      <c r="S59" s="368">
        <f t="shared" ref="S59:AD59" si="112">S58*P6CommRate*P6CommSales</f>
        <v>0</v>
      </c>
      <c r="T59" s="368">
        <f t="shared" si="112"/>
        <v>0</v>
      </c>
      <c r="U59" s="368">
        <f t="shared" si="112"/>
        <v>0</v>
      </c>
      <c r="V59" s="368">
        <f t="shared" si="112"/>
        <v>0</v>
      </c>
      <c r="W59" s="368">
        <f t="shared" si="112"/>
        <v>0</v>
      </c>
      <c r="X59" s="368">
        <f t="shared" si="112"/>
        <v>0</v>
      </c>
      <c r="Y59" s="368">
        <f t="shared" si="112"/>
        <v>0</v>
      </c>
      <c r="Z59" s="368">
        <f t="shared" si="112"/>
        <v>0</v>
      </c>
      <c r="AA59" s="368">
        <f t="shared" si="112"/>
        <v>0</v>
      </c>
      <c r="AB59" s="368">
        <f t="shared" si="112"/>
        <v>0</v>
      </c>
      <c r="AC59" s="368">
        <f t="shared" si="112"/>
        <v>0</v>
      </c>
      <c r="AD59" s="368">
        <f t="shared" si="112"/>
        <v>0</v>
      </c>
      <c r="AE59" s="281">
        <f t="shared" si="108"/>
        <v>0</v>
      </c>
      <c r="AF59" s="287"/>
      <c r="AG59" s="368">
        <f>AG58*P6CommRate*P6CommSales</f>
        <v>0</v>
      </c>
      <c r="AH59" s="368">
        <f>AH58*P6CommRate*P6CommSales</f>
        <v>0</v>
      </c>
      <c r="AI59" s="368">
        <f>AI58*P6CommRate*P6CommSales</f>
        <v>0</v>
      </c>
      <c r="AJ59" s="667">
        <f>AJ58*P6CommRate*P6CommSales</f>
        <v>0</v>
      </c>
      <c r="AK59" s="661">
        <f t="shared" si="109"/>
        <v>0</v>
      </c>
      <c r="AL59" s="668"/>
      <c r="AM59" s="667">
        <f>AM58*P6CommRate*P6CommSales</f>
        <v>0</v>
      </c>
      <c r="AN59" s="667">
        <f>AN58*P6CommRate*P6CommSales</f>
        <v>0</v>
      </c>
      <c r="AO59" s="667">
        <f>AO58*P6CommRate*P6CommSales</f>
        <v>0</v>
      </c>
      <c r="AP59" s="688">
        <f>AP58*P6CommRate*P6CommSales</f>
        <v>0</v>
      </c>
      <c r="AQ59" s="665">
        <f t="shared" si="110"/>
        <v>0</v>
      </c>
      <c r="AR59" s="668"/>
      <c r="AS59" s="670">
        <f>AS58*P6CommRate*P6CommSales</f>
        <v>0</v>
      </c>
    </row>
    <row r="60" spans="1:45" ht="14.1" customHeight="1">
      <c r="A60" s="272"/>
      <c r="B60" s="367" t="s">
        <v>79</v>
      </c>
      <c r="C60" s="1088"/>
      <c r="D60" s="1089">
        <v>0.03</v>
      </c>
      <c r="E60" s="386">
        <f t="shared" ref="E60:P60" si="113">E58*P6ReturnRate</f>
        <v>0</v>
      </c>
      <c r="F60" s="368">
        <f t="shared" si="113"/>
        <v>0</v>
      </c>
      <c r="G60" s="368">
        <f t="shared" si="113"/>
        <v>0</v>
      </c>
      <c r="H60" s="368">
        <f t="shared" si="113"/>
        <v>0</v>
      </c>
      <c r="I60" s="368">
        <f t="shared" si="113"/>
        <v>0</v>
      </c>
      <c r="J60" s="368">
        <f t="shared" si="113"/>
        <v>0</v>
      </c>
      <c r="K60" s="368">
        <f t="shared" si="113"/>
        <v>0</v>
      </c>
      <c r="L60" s="368">
        <f t="shared" si="113"/>
        <v>0</v>
      </c>
      <c r="M60" s="368">
        <f t="shared" si="113"/>
        <v>0</v>
      </c>
      <c r="N60" s="368">
        <f t="shared" si="113"/>
        <v>0</v>
      </c>
      <c r="O60" s="368">
        <f t="shared" si="113"/>
        <v>0</v>
      </c>
      <c r="P60" s="368">
        <f t="shared" si="113"/>
        <v>0</v>
      </c>
      <c r="Q60" s="281">
        <f t="shared" si="106"/>
        <v>0</v>
      </c>
      <c r="R60" s="556"/>
      <c r="S60" s="368">
        <f t="shared" ref="S60:AD60" si="114">S58*P6ReturnRate</f>
        <v>0</v>
      </c>
      <c r="T60" s="368">
        <f t="shared" si="114"/>
        <v>0</v>
      </c>
      <c r="U60" s="368">
        <f t="shared" si="114"/>
        <v>0</v>
      </c>
      <c r="V60" s="368">
        <f t="shared" si="114"/>
        <v>0</v>
      </c>
      <c r="W60" s="368">
        <f t="shared" si="114"/>
        <v>0</v>
      </c>
      <c r="X60" s="368">
        <f t="shared" si="114"/>
        <v>0</v>
      </c>
      <c r="Y60" s="368">
        <f t="shared" si="114"/>
        <v>0</v>
      </c>
      <c r="Z60" s="368">
        <f t="shared" si="114"/>
        <v>0</v>
      </c>
      <c r="AA60" s="368">
        <f t="shared" si="114"/>
        <v>0</v>
      </c>
      <c r="AB60" s="368">
        <f t="shared" si="114"/>
        <v>0</v>
      </c>
      <c r="AC60" s="368">
        <f t="shared" si="114"/>
        <v>0</v>
      </c>
      <c r="AD60" s="368">
        <f t="shared" si="114"/>
        <v>0</v>
      </c>
      <c r="AE60" s="281">
        <f t="shared" si="108"/>
        <v>0</v>
      </c>
      <c r="AF60" s="287"/>
      <c r="AG60" s="368">
        <f>AG58*P6ReturnRate</f>
        <v>0</v>
      </c>
      <c r="AH60" s="368">
        <f>AH58*P6ReturnRate</f>
        <v>0</v>
      </c>
      <c r="AI60" s="368">
        <f>AI58*P6ReturnRate</f>
        <v>0</v>
      </c>
      <c r="AJ60" s="667">
        <f>AJ58*P6ReturnRate</f>
        <v>0</v>
      </c>
      <c r="AK60" s="670">
        <f t="shared" si="109"/>
        <v>0</v>
      </c>
      <c r="AL60" s="668"/>
      <c r="AM60" s="667">
        <f>AM58*P6ReturnRate</f>
        <v>0</v>
      </c>
      <c r="AN60" s="667">
        <f>AN58*P6ReturnRate</f>
        <v>0</v>
      </c>
      <c r="AO60" s="667">
        <f>AO58*P6ReturnRate</f>
        <v>0</v>
      </c>
      <c r="AP60" s="688">
        <f>AP58*P6ReturnRate</f>
        <v>0</v>
      </c>
      <c r="AQ60" s="669">
        <f t="shared" si="110"/>
        <v>0</v>
      </c>
      <c r="AR60" s="668"/>
      <c r="AS60" s="670">
        <f>AS58*P6ReturnRate</f>
        <v>0</v>
      </c>
    </row>
    <row r="61" spans="1:45" ht="14.1" customHeight="1" thickBot="1">
      <c r="B61" s="369" t="s">
        <v>29</v>
      </c>
      <c r="C61" s="1093"/>
      <c r="D61" s="1094"/>
      <c r="E61" s="312">
        <f t="shared" ref="E61:P61" si="115">E58-E59-E60</f>
        <v>0</v>
      </c>
      <c r="F61" s="291">
        <f t="shared" si="115"/>
        <v>0</v>
      </c>
      <c r="G61" s="291">
        <f t="shared" si="115"/>
        <v>0</v>
      </c>
      <c r="H61" s="291">
        <f t="shared" si="115"/>
        <v>0</v>
      </c>
      <c r="I61" s="291">
        <f t="shared" si="115"/>
        <v>0</v>
      </c>
      <c r="J61" s="291">
        <f t="shared" si="115"/>
        <v>0</v>
      </c>
      <c r="K61" s="291">
        <f t="shared" si="115"/>
        <v>0</v>
      </c>
      <c r="L61" s="291">
        <f t="shared" si="115"/>
        <v>0</v>
      </c>
      <c r="M61" s="291">
        <f t="shared" si="115"/>
        <v>0</v>
      </c>
      <c r="N61" s="291">
        <f t="shared" si="115"/>
        <v>0</v>
      </c>
      <c r="O61" s="291">
        <f t="shared" si="115"/>
        <v>0</v>
      </c>
      <c r="P61" s="370">
        <f t="shared" si="115"/>
        <v>0</v>
      </c>
      <c r="Q61" s="292">
        <f t="shared" si="106"/>
        <v>0</v>
      </c>
      <c r="R61" s="556"/>
      <c r="S61" s="291">
        <f t="shared" ref="S61:AD61" si="116">S58-S59-S60</f>
        <v>0</v>
      </c>
      <c r="T61" s="291">
        <f t="shared" si="116"/>
        <v>0</v>
      </c>
      <c r="U61" s="291">
        <f t="shared" si="116"/>
        <v>0</v>
      </c>
      <c r="V61" s="291">
        <f t="shared" si="116"/>
        <v>0</v>
      </c>
      <c r="W61" s="291">
        <f t="shared" si="116"/>
        <v>0</v>
      </c>
      <c r="X61" s="291">
        <f t="shared" si="116"/>
        <v>0</v>
      </c>
      <c r="Y61" s="291">
        <f t="shared" si="116"/>
        <v>0</v>
      </c>
      <c r="Z61" s="291">
        <f t="shared" si="116"/>
        <v>0</v>
      </c>
      <c r="AA61" s="291">
        <f t="shared" si="116"/>
        <v>0</v>
      </c>
      <c r="AB61" s="291">
        <f t="shared" si="116"/>
        <v>0</v>
      </c>
      <c r="AC61" s="291">
        <f t="shared" si="116"/>
        <v>0</v>
      </c>
      <c r="AD61" s="370">
        <f t="shared" si="116"/>
        <v>0</v>
      </c>
      <c r="AE61" s="292">
        <f t="shared" si="108"/>
        <v>0</v>
      </c>
      <c r="AF61" s="287"/>
      <c r="AG61" s="515">
        <f>AG58-AG59-AG60</f>
        <v>0</v>
      </c>
      <c r="AH61" s="515">
        <f>AH58-AH59-AH60</f>
        <v>0</v>
      </c>
      <c r="AI61" s="515">
        <f>AI58-AI59-AI60</f>
        <v>0</v>
      </c>
      <c r="AJ61" s="671">
        <f>AJ58-AJ59-AJ60</f>
        <v>0</v>
      </c>
      <c r="AK61" s="672">
        <f t="shared" si="109"/>
        <v>0</v>
      </c>
      <c r="AL61" s="673"/>
      <c r="AM61" s="674">
        <f>AM58-AM59-AM60</f>
        <v>0</v>
      </c>
      <c r="AN61" s="675">
        <f>AN58-AN59-AN60</f>
        <v>0</v>
      </c>
      <c r="AO61" s="675">
        <f>AO58-AO59-AO60</f>
        <v>0</v>
      </c>
      <c r="AP61" s="689">
        <f>AP58-AP59-AP60</f>
        <v>0</v>
      </c>
      <c r="AQ61" s="676">
        <f t="shared" si="110"/>
        <v>0</v>
      </c>
      <c r="AR61" s="673"/>
      <c r="AS61" s="677">
        <f>AS58-AS59-AS60</f>
        <v>0</v>
      </c>
    </row>
    <row r="62" spans="1:45" ht="14.1" customHeight="1">
      <c r="B62" s="372" t="s">
        <v>178</v>
      </c>
      <c r="C62" s="1095"/>
      <c r="D62" s="1096">
        <v>0.5</v>
      </c>
      <c r="E62" s="546">
        <f t="shared" ref="E62:P62" si="117">E58*P6COG</f>
        <v>0</v>
      </c>
      <c r="F62" s="373">
        <f t="shared" si="117"/>
        <v>0</v>
      </c>
      <c r="G62" s="373">
        <f t="shared" si="117"/>
        <v>0</v>
      </c>
      <c r="H62" s="373">
        <f t="shared" si="117"/>
        <v>0</v>
      </c>
      <c r="I62" s="373">
        <f t="shared" si="117"/>
        <v>0</v>
      </c>
      <c r="J62" s="373">
        <f t="shared" si="117"/>
        <v>0</v>
      </c>
      <c r="K62" s="373">
        <f t="shared" si="117"/>
        <v>0</v>
      </c>
      <c r="L62" s="373">
        <f t="shared" si="117"/>
        <v>0</v>
      </c>
      <c r="M62" s="373">
        <f t="shared" si="117"/>
        <v>0</v>
      </c>
      <c r="N62" s="373">
        <f t="shared" si="117"/>
        <v>0</v>
      </c>
      <c r="O62" s="373">
        <f t="shared" si="117"/>
        <v>0</v>
      </c>
      <c r="P62" s="373">
        <f t="shared" si="117"/>
        <v>0</v>
      </c>
      <c r="Q62" s="374">
        <f t="shared" si="106"/>
        <v>0</v>
      </c>
      <c r="R62" s="556"/>
      <c r="S62" s="373">
        <f t="shared" ref="S62:AD62" si="118">S58*P6COG</f>
        <v>0</v>
      </c>
      <c r="T62" s="373">
        <f t="shared" si="118"/>
        <v>0</v>
      </c>
      <c r="U62" s="373">
        <f t="shared" si="118"/>
        <v>0</v>
      </c>
      <c r="V62" s="373">
        <f t="shared" si="118"/>
        <v>0</v>
      </c>
      <c r="W62" s="373">
        <f t="shared" si="118"/>
        <v>0</v>
      </c>
      <c r="X62" s="373">
        <f t="shared" si="118"/>
        <v>0</v>
      </c>
      <c r="Y62" s="373">
        <f t="shared" si="118"/>
        <v>0</v>
      </c>
      <c r="Z62" s="373">
        <f t="shared" si="118"/>
        <v>0</v>
      </c>
      <c r="AA62" s="373">
        <f t="shared" si="118"/>
        <v>0</v>
      </c>
      <c r="AB62" s="373">
        <f t="shared" si="118"/>
        <v>0</v>
      </c>
      <c r="AC62" s="373">
        <f t="shared" si="118"/>
        <v>0</v>
      </c>
      <c r="AD62" s="373">
        <f t="shared" si="118"/>
        <v>0</v>
      </c>
      <c r="AE62" s="374">
        <f t="shared" si="108"/>
        <v>0</v>
      </c>
      <c r="AF62" s="287"/>
      <c r="AG62" s="373">
        <f>AG58*P6COG</f>
        <v>0</v>
      </c>
      <c r="AH62" s="373">
        <f>AH58*P6COG</f>
        <v>0</v>
      </c>
      <c r="AI62" s="373">
        <f>AI58*P6COG</f>
        <v>0</v>
      </c>
      <c r="AJ62" s="678">
        <f>AJ58*P6COG</f>
        <v>0</v>
      </c>
      <c r="AK62" s="679">
        <f t="shared" si="109"/>
        <v>0</v>
      </c>
      <c r="AL62" s="668"/>
      <c r="AM62" s="678">
        <f>AM58*P6COG</f>
        <v>0</v>
      </c>
      <c r="AN62" s="678">
        <f>AN58*P6COG</f>
        <v>0</v>
      </c>
      <c r="AO62" s="678">
        <f>AO58*P6COG</f>
        <v>0</v>
      </c>
      <c r="AP62" s="690">
        <f>AP58*P6COG</f>
        <v>0</v>
      </c>
      <c r="AQ62" s="681">
        <f t="shared" si="110"/>
        <v>0</v>
      </c>
      <c r="AR62" s="668"/>
      <c r="AS62" s="679">
        <f>AS58*P6COG</f>
        <v>0</v>
      </c>
    </row>
    <row r="63" spans="1:45" ht="14.1" customHeight="1" thickBot="1">
      <c r="B63" s="294" t="s">
        <v>30</v>
      </c>
      <c r="C63" s="1097"/>
      <c r="D63" s="1098"/>
      <c r="E63" s="547">
        <f t="shared" ref="E63:P63" si="119">E61-E62</f>
        <v>0</v>
      </c>
      <c r="F63" s="375">
        <f t="shared" si="119"/>
        <v>0</v>
      </c>
      <c r="G63" s="375">
        <f t="shared" si="119"/>
        <v>0</v>
      </c>
      <c r="H63" s="375">
        <f t="shared" si="119"/>
        <v>0</v>
      </c>
      <c r="I63" s="375">
        <f t="shared" si="119"/>
        <v>0</v>
      </c>
      <c r="J63" s="375">
        <f t="shared" si="119"/>
        <v>0</v>
      </c>
      <c r="K63" s="375">
        <f t="shared" si="119"/>
        <v>0</v>
      </c>
      <c r="L63" s="375">
        <f t="shared" si="119"/>
        <v>0</v>
      </c>
      <c r="M63" s="375">
        <f t="shared" si="119"/>
        <v>0</v>
      </c>
      <c r="N63" s="375">
        <f t="shared" si="119"/>
        <v>0</v>
      </c>
      <c r="O63" s="375">
        <f t="shared" si="119"/>
        <v>0</v>
      </c>
      <c r="P63" s="375">
        <f t="shared" si="119"/>
        <v>0</v>
      </c>
      <c r="Q63" s="376">
        <f t="shared" si="106"/>
        <v>0</v>
      </c>
      <c r="R63" s="556"/>
      <c r="S63" s="375">
        <f t="shared" ref="S63:AD63" si="120">S61-S62</f>
        <v>0</v>
      </c>
      <c r="T63" s="375">
        <f t="shared" si="120"/>
        <v>0</v>
      </c>
      <c r="U63" s="375">
        <f t="shared" si="120"/>
        <v>0</v>
      </c>
      <c r="V63" s="375">
        <f t="shared" si="120"/>
        <v>0</v>
      </c>
      <c r="W63" s="375">
        <f t="shared" si="120"/>
        <v>0</v>
      </c>
      <c r="X63" s="375">
        <f t="shared" si="120"/>
        <v>0</v>
      </c>
      <c r="Y63" s="375">
        <f t="shared" si="120"/>
        <v>0</v>
      </c>
      <c r="Z63" s="375">
        <f t="shared" si="120"/>
        <v>0</v>
      </c>
      <c r="AA63" s="375">
        <f t="shared" si="120"/>
        <v>0</v>
      </c>
      <c r="AB63" s="375">
        <f t="shared" si="120"/>
        <v>0</v>
      </c>
      <c r="AC63" s="375">
        <f t="shared" si="120"/>
        <v>0</v>
      </c>
      <c r="AD63" s="375">
        <f t="shared" si="120"/>
        <v>0</v>
      </c>
      <c r="AE63" s="376">
        <f t="shared" si="108"/>
        <v>0</v>
      </c>
      <c r="AF63" s="287"/>
      <c r="AG63" s="375">
        <f>AG61-AG62</f>
        <v>0</v>
      </c>
      <c r="AH63" s="375">
        <f>AH61-AH62</f>
        <v>0</v>
      </c>
      <c r="AI63" s="375">
        <f>AI61-AI62</f>
        <v>0</v>
      </c>
      <c r="AJ63" s="682">
        <f>AJ61-AJ62</f>
        <v>0</v>
      </c>
      <c r="AK63" s="683">
        <f t="shared" si="109"/>
        <v>0</v>
      </c>
      <c r="AL63" s="668"/>
      <c r="AM63" s="682">
        <f>AM61-AM62</f>
        <v>0</v>
      </c>
      <c r="AN63" s="682">
        <f>AN61-AN62</f>
        <v>0</v>
      </c>
      <c r="AO63" s="682">
        <f>AO61-AO62</f>
        <v>0</v>
      </c>
      <c r="AP63" s="684">
        <f>AP61-AP62</f>
        <v>0</v>
      </c>
      <c r="AQ63" s="684">
        <f t="shared" si="110"/>
        <v>0</v>
      </c>
      <c r="AR63" s="668"/>
      <c r="AS63" s="685">
        <f>AS61-AS62</f>
        <v>0</v>
      </c>
    </row>
    <row r="64" spans="1:45" s="88" customFormat="1" ht="14.1" customHeight="1">
      <c r="A64" s="86"/>
      <c r="B64" s="269"/>
      <c r="C64" s="1084"/>
      <c r="D64" s="1085"/>
      <c r="E64" s="293"/>
      <c r="F64" s="86"/>
      <c r="G64" s="86"/>
      <c r="H64" s="86"/>
      <c r="I64" s="86"/>
      <c r="J64" s="86"/>
      <c r="K64" s="86"/>
      <c r="L64" s="86"/>
      <c r="M64" s="86"/>
      <c r="N64" s="86"/>
      <c r="O64" s="86"/>
      <c r="Q64" s="270"/>
      <c r="R64" s="554"/>
      <c r="S64" s="86"/>
      <c r="T64" s="86"/>
      <c r="U64" s="86"/>
      <c r="V64" s="86"/>
      <c r="W64" s="86"/>
      <c r="X64" s="86"/>
      <c r="Y64" s="86"/>
      <c r="Z64" s="86"/>
      <c r="AA64" s="86"/>
      <c r="AB64" s="86"/>
      <c r="AC64" s="86"/>
      <c r="AE64" s="270"/>
      <c r="AF64" s="270"/>
      <c r="AG64" s="86"/>
      <c r="AH64" s="86"/>
      <c r="AI64" s="86"/>
      <c r="AK64" s="270"/>
      <c r="AM64" s="271"/>
      <c r="AN64" s="86"/>
      <c r="AO64" s="86"/>
      <c r="AP64" s="262"/>
      <c r="AQ64" s="262"/>
      <c r="AS64" s="270"/>
    </row>
    <row r="65" spans="1:45" ht="14.1" customHeight="1">
      <c r="A65" s="272"/>
      <c r="B65" s="98" t="s">
        <v>274</v>
      </c>
      <c r="C65" s="1086"/>
      <c r="D65" s="1087"/>
      <c r="E65" s="545"/>
      <c r="F65" s="274"/>
      <c r="G65" s="274"/>
      <c r="H65" s="274"/>
      <c r="I65" s="274"/>
      <c r="J65" s="275"/>
      <c r="K65" s="275"/>
      <c r="L65" s="275"/>
      <c r="M65" s="275"/>
      <c r="N65" s="275"/>
      <c r="O65" s="275"/>
      <c r="P65" s="276"/>
      <c r="Q65" s="277"/>
      <c r="R65" s="555"/>
      <c r="S65" s="274"/>
      <c r="T65" s="274"/>
      <c r="U65" s="274"/>
      <c r="V65" s="274"/>
      <c r="W65" s="274"/>
      <c r="X65" s="275"/>
      <c r="Y65" s="275"/>
      <c r="Z65" s="275"/>
      <c r="AA65" s="275"/>
      <c r="AB65" s="275"/>
      <c r="AC65" s="275"/>
      <c r="AD65" s="276"/>
      <c r="AE65" s="277"/>
      <c r="AF65" s="246"/>
      <c r="AG65" s="275"/>
      <c r="AH65" s="275"/>
      <c r="AI65" s="275"/>
      <c r="AJ65" s="276"/>
      <c r="AK65" s="277"/>
      <c r="AL65" s="256"/>
      <c r="AM65" s="278"/>
      <c r="AN65" s="275"/>
      <c r="AO65" s="275"/>
      <c r="AP65" s="280"/>
      <c r="AQ65" s="280"/>
      <c r="AR65" s="256"/>
      <c r="AS65" s="277"/>
    </row>
    <row r="66" spans="1:45" ht="14.1" customHeight="1">
      <c r="B66" s="359" t="s">
        <v>76</v>
      </c>
      <c r="C66" s="1088"/>
      <c r="D66" s="1089">
        <v>0.02</v>
      </c>
      <c r="E66" s="101">
        <v>0</v>
      </c>
      <c r="F66" s="77">
        <f t="shared" ref="F66:P66" si="121">E66*(1+P7GrowthRate)</f>
        <v>0</v>
      </c>
      <c r="G66" s="77">
        <f t="shared" si="121"/>
        <v>0</v>
      </c>
      <c r="H66" s="77">
        <f t="shared" si="121"/>
        <v>0</v>
      </c>
      <c r="I66" s="77">
        <f t="shared" si="121"/>
        <v>0</v>
      </c>
      <c r="J66" s="77">
        <f t="shared" si="121"/>
        <v>0</v>
      </c>
      <c r="K66" s="77">
        <f t="shared" si="121"/>
        <v>0</v>
      </c>
      <c r="L66" s="77">
        <f t="shared" si="121"/>
        <v>0</v>
      </c>
      <c r="M66" s="77">
        <f t="shared" si="121"/>
        <v>0</v>
      </c>
      <c r="N66" s="77">
        <f t="shared" si="121"/>
        <v>0</v>
      </c>
      <c r="O66" s="77">
        <f t="shared" si="121"/>
        <v>0</v>
      </c>
      <c r="P66" s="77">
        <f t="shared" si="121"/>
        <v>0</v>
      </c>
      <c r="Q66" s="360">
        <f>SUM(E66:P66)</f>
        <v>0</v>
      </c>
      <c r="R66" s="555"/>
      <c r="S66" s="77">
        <f>P66*(1+P7GrowthRate)</f>
        <v>0</v>
      </c>
      <c r="T66" s="77">
        <f t="shared" ref="T66:AD66" si="122">S66*(1+P7GrowthRate)</f>
        <v>0</v>
      </c>
      <c r="U66" s="77">
        <f t="shared" si="122"/>
        <v>0</v>
      </c>
      <c r="V66" s="77">
        <f t="shared" si="122"/>
        <v>0</v>
      </c>
      <c r="W66" s="77">
        <f t="shared" si="122"/>
        <v>0</v>
      </c>
      <c r="X66" s="77">
        <f t="shared" si="122"/>
        <v>0</v>
      </c>
      <c r="Y66" s="77">
        <f t="shared" si="122"/>
        <v>0</v>
      </c>
      <c r="Z66" s="77">
        <f t="shared" si="122"/>
        <v>0</v>
      </c>
      <c r="AA66" s="77">
        <f t="shared" si="122"/>
        <v>0</v>
      </c>
      <c r="AB66" s="77">
        <f t="shared" si="122"/>
        <v>0</v>
      </c>
      <c r="AC66" s="77">
        <f t="shared" si="122"/>
        <v>0</v>
      </c>
      <c r="AD66" s="77">
        <f t="shared" si="122"/>
        <v>0</v>
      </c>
      <c r="AE66" s="360">
        <f>SUM(S66:AD66)</f>
        <v>0</v>
      </c>
      <c r="AF66" s="246"/>
      <c r="AG66" s="1162">
        <f>-FV(P7GrowthRate,3,($AD66*(1+P7GrowthRate)))</f>
        <v>0</v>
      </c>
      <c r="AH66" s="77">
        <f>AG66*(1+P7GrowthRate)^3</f>
        <v>0</v>
      </c>
      <c r="AI66" s="101">
        <f>AH66*(1+P7GrowthRate)^3</f>
        <v>0</v>
      </c>
      <c r="AJ66" s="101">
        <f>AI66*(1+P7GrowthRate)^3</f>
        <v>0</v>
      </c>
      <c r="AK66" s="653">
        <f>SUM(AG66:AJ66)</f>
        <v>0</v>
      </c>
      <c r="AL66" s="654"/>
      <c r="AM66" s="1147">
        <f>AJ66*(1+P7GrowthRate)^3</f>
        <v>0</v>
      </c>
      <c r="AN66" s="655">
        <f>AM66*(1+P7GrowthRate)^3</f>
        <v>0</v>
      </c>
      <c r="AO66" s="655">
        <f>AN66*(1+P7GrowthRate)^3</f>
        <v>0</v>
      </c>
      <c r="AP66" s="652">
        <f>AO66*(1+P7GrowthRate)^3</f>
        <v>0</v>
      </c>
      <c r="AQ66" s="656">
        <f>SUM(AM66:AP66)</f>
        <v>0</v>
      </c>
      <c r="AR66" s="654"/>
      <c r="AS66" s="1082">
        <f>AQ66*(1+P7GrowthRate)^12</f>
        <v>0</v>
      </c>
    </row>
    <row r="67" spans="1:45" ht="14.1" customHeight="1">
      <c r="A67" s="272"/>
      <c r="B67" s="1078" t="s">
        <v>77</v>
      </c>
      <c r="C67" s="1076"/>
      <c r="D67" s="1077">
        <v>2.5000000000000001E-2</v>
      </c>
      <c r="E67" s="1079">
        <v>0</v>
      </c>
      <c r="F67" s="1079">
        <f>E67</f>
        <v>0</v>
      </c>
      <c r="G67" s="1079">
        <f t="shared" ref="G67:P67" si="123">F67</f>
        <v>0</v>
      </c>
      <c r="H67" s="1079">
        <f t="shared" si="123"/>
        <v>0</v>
      </c>
      <c r="I67" s="1079">
        <f t="shared" si="123"/>
        <v>0</v>
      </c>
      <c r="J67" s="1079">
        <f t="shared" si="123"/>
        <v>0</v>
      </c>
      <c r="K67" s="1079">
        <f t="shared" si="123"/>
        <v>0</v>
      </c>
      <c r="L67" s="1079">
        <f t="shared" si="123"/>
        <v>0</v>
      </c>
      <c r="M67" s="1079">
        <f t="shared" si="123"/>
        <v>0</v>
      </c>
      <c r="N67" s="1079">
        <f t="shared" si="123"/>
        <v>0</v>
      </c>
      <c r="O67" s="1079">
        <f t="shared" si="123"/>
        <v>0</v>
      </c>
      <c r="P67" s="1079">
        <f t="shared" si="123"/>
        <v>0</v>
      </c>
      <c r="Q67" s="657"/>
      <c r="R67" s="1080"/>
      <c r="S67" s="1079">
        <f>P67*(1+$D67)</f>
        <v>0</v>
      </c>
      <c r="T67" s="1079">
        <f>S67</f>
        <v>0</v>
      </c>
      <c r="U67" s="1079">
        <f t="shared" ref="U67:AD67" si="124">T67</f>
        <v>0</v>
      </c>
      <c r="V67" s="1079">
        <f t="shared" si="124"/>
        <v>0</v>
      </c>
      <c r="W67" s="1079">
        <f t="shared" si="124"/>
        <v>0</v>
      </c>
      <c r="X67" s="1079">
        <f t="shared" si="124"/>
        <v>0</v>
      </c>
      <c r="Y67" s="1079">
        <f t="shared" si="124"/>
        <v>0</v>
      </c>
      <c r="Z67" s="1079">
        <f t="shared" si="124"/>
        <v>0</v>
      </c>
      <c r="AA67" s="1079">
        <f t="shared" si="124"/>
        <v>0</v>
      </c>
      <c r="AB67" s="1079">
        <f t="shared" si="124"/>
        <v>0</v>
      </c>
      <c r="AC67" s="1079">
        <f t="shared" si="124"/>
        <v>0</v>
      </c>
      <c r="AD67" s="1079">
        <f t="shared" si="124"/>
        <v>0</v>
      </c>
      <c r="AE67" s="657"/>
      <c r="AF67" s="668"/>
      <c r="AG67" s="883">
        <f>AD67*(1+$D67)</f>
        <v>0</v>
      </c>
      <c r="AH67" s="1079">
        <f>AG67</f>
        <v>0</v>
      </c>
      <c r="AI67" s="1079">
        <f>AH67</f>
        <v>0</v>
      </c>
      <c r="AJ67" s="1079">
        <f>AI67</f>
        <v>0</v>
      </c>
      <c r="AK67" s="657"/>
      <c r="AL67" s="668"/>
      <c r="AM67" s="883">
        <f>AJ67*(1+$D67)</f>
        <v>0</v>
      </c>
      <c r="AN67" s="1079">
        <f>AM67</f>
        <v>0</v>
      </c>
      <c r="AO67" s="1079">
        <f>AN67</f>
        <v>0</v>
      </c>
      <c r="AP67" s="1081">
        <f>AO67</f>
        <v>0</v>
      </c>
      <c r="AQ67" s="659"/>
      <c r="AR67" s="668"/>
      <c r="AS67" s="1083">
        <f>AP67*(1+$D67)</f>
        <v>0</v>
      </c>
    </row>
    <row r="68" spans="1:45" ht="14.1" customHeight="1">
      <c r="A68" s="272"/>
      <c r="B68" s="362" t="s">
        <v>91</v>
      </c>
      <c r="C68" s="1090"/>
      <c r="D68" s="1091"/>
      <c r="E68" s="364">
        <f t="shared" ref="E68:P68" si="125">PRODUCT(E66:E67)</f>
        <v>0</v>
      </c>
      <c r="F68" s="364">
        <f t="shared" si="125"/>
        <v>0</v>
      </c>
      <c r="G68" s="364">
        <f t="shared" si="125"/>
        <v>0</v>
      </c>
      <c r="H68" s="364">
        <f t="shared" si="125"/>
        <v>0</v>
      </c>
      <c r="I68" s="364">
        <f t="shared" si="125"/>
        <v>0</v>
      </c>
      <c r="J68" s="364">
        <f t="shared" si="125"/>
        <v>0</v>
      </c>
      <c r="K68" s="364">
        <f t="shared" si="125"/>
        <v>0</v>
      </c>
      <c r="L68" s="364">
        <f t="shared" si="125"/>
        <v>0</v>
      </c>
      <c r="M68" s="364">
        <f t="shared" si="125"/>
        <v>0</v>
      </c>
      <c r="N68" s="364">
        <f t="shared" si="125"/>
        <v>0</v>
      </c>
      <c r="O68" s="364">
        <f t="shared" si="125"/>
        <v>0</v>
      </c>
      <c r="P68" s="365">
        <f t="shared" si="125"/>
        <v>0</v>
      </c>
      <c r="Q68" s="286">
        <f t="shared" ref="Q68:Q73" si="126">SUM(E68:P68)</f>
        <v>0</v>
      </c>
      <c r="R68" s="556"/>
      <c r="S68" s="363">
        <f t="shared" ref="S68:AD68" si="127">PRODUCT(S66:S67)</f>
        <v>0</v>
      </c>
      <c r="T68" s="364">
        <f t="shared" si="127"/>
        <v>0</v>
      </c>
      <c r="U68" s="364">
        <f t="shared" si="127"/>
        <v>0</v>
      </c>
      <c r="V68" s="364">
        <f t="shared" si="127"/>
        <v>0</v>
      </c>
      <c r="W68" s="364">
        <f t="shared" si="127"/>
        <v>0</v>
      </c>
      <c r="X68" s="364">
        <f t="shared" si="127"/>
        <v>0</v>
      </c>
      <c r="Y68" s="364">
        <f t="shared" si="127"/>
        <v>0</v>
      </c>
      <c r="Z68" s="364">
        <f t="shared" si="127"/>
        <v>0</v>
      </c>
      <c r="AA68" s="364">
        <f t="shared" si="127"/>
        <v>0</v>
      </c>
      <c r="AB68" s="364">
        <f t="shared" si="127"/>
        <v>0</v>
      </c>
      <c r="AC68" s="364">
        <f t="shared" si="127"/>
        <v>0</v>
      </c>
      <c r="AD68" s="365">
        <f t="shared" si="127"/>
        <v>0</v>
      </c>
      <c r="AE68" s="286">
        <f t="shared" ref="AE68:AE73" si="128">SUM(S68:AD68)</f>
        <v>0</v>
      </c>
      <c r="AF68" s="287"/>
      <c r="AG68" s="363">
        <f>PRODUCT(AG66:AG67)</f>
        <v>0</v>
      </c>
      <c r="AH68" s="364">
        <f>PRODUCT(AH66:AH67)</f>
        <v>0</v>
      </c>
      <c r="AI68" s="364">
        <f>PRODUCT(AI66:AI67)</f>
        <v>0</v>
      </c>
      <c r="AJ68" s="660">
        <f>PRODUCT(AJ66:AJ67)</f>
        <v>0</v>
      </c>
      <c r="AK68" s="661">
        <f t="shared" ref="AK68:AK73" si="129">SUM(AG68:AJ68)</f>
        <v>0</v>
      </c>
      <c r="AL68" s="658"/>
      <c r="AM68" s="662">
        <f>PRODUCT(AM66:AM67)</f>
        <v>0</v>
      </c>
      <c r="AN68" s="663">
        <f>PRODUCT(AN66:AN67)</f>
        <v>0</v>
      </c>
      <c r="AO68" s="663">
        <f>PRODUCT(AO66:AO67)</f>
        <v>0</v>
      </c>
      <c r="AP68" s="664">
        <f>PRODUCT(AP66:AP67)</f>
        <v>0</v>
      </c>
      <c r="AQ68" s="665">
        <f t="shared" ref="AQ68:AQ73" si="130">SUM(AM68:AP68)</f>
        <v>0</v>
      </c>
      <c r="AR68" s="658"/>
      <c r="AS68" s="666">
        <f>PRODUCT(AS66:AS67)</f>
        <v>0</v>
      </c>
    </row>
    <row r="69" spans="1:45" ht="14.1" customHeight="1">
      <c r="A69" s="272"/>
      <c r="B69" s="367" t="s">
        <v>78</v>
      </c>
      <c r="C69" s="1092">
        <v>0.5</v>
      </c>
      <c r="D69" s="1089">
        <v>0.15</v>
      </c>
      <c r="E69" s="386">
        <f t="shared" ref="E69:P69" si="131">E68*P7CommRate*P7CommSales</f>
        <v>0</v>
      </c>
      <c r="F69" s="368">
        <f t="shared" si="131"/>
        <v>0</v>
      </c>
      <c r="G69" s="368">
        <f t="shared" si="131"/>
        <v>0</v>
      </c>
      <c r="H69" s="368">
        <f t="shared" si="131"/>
        <v>0</v>
      </c>
      <c r="I69" s="368">
        <f t="shared" si="131"/>
        <v>0</v>
      </c>
      <c r="J69" s="368">
        <f t="shared" si="131"/>
        <v>0</v>
      </c>
      <c r="K69" s="368">
        <f t="shared" si="131"/>
        <v>0</v>
      </c>
      <c r="L69" s="368">
        <f t="shared" si="131"/>
        <v>0</v>
      </c>
      <c r="M69" s="368">
        <f t="shared" si="131"/>
        <v>0</v>
      </c>
      <c r="N69" s="368">
        <f t="shared" si="131"/>
        <v>0</v>
      </c>
      <c r="O69" s="368">
        <f t="shared" si="131"/>
        <v>0</v>
      </c>
      <c r="P69" s="368">
        <f t="shared" si="131"/>
        <v>0</v>
      </c>
      <c r="Q69" s="281">
        <f t="shared" si="126"/>
        <v>0</v>
      </c>
      <c r="R69" s="556"/>
      <c r="S69" s="368">
        <f t="shared" ref="S69:AD69" si="132">S68*P7CommRate*P7CommSales</f>
        <v>0</v>
      </c>
      <c r="T69" s="368">
        <f t="shared" si="132"/>
        <v>0</v>
      </c>
      <c r="U69" s="368">
        <f t="shared" si="132"/>
        <v>0</v>
      </c>
      <c r="V69" s="368">
        <f t="shared" si="132"/>
        <v>0</v>
      </c>
      <c r="W69" s="368">
        <f t="shared" si="132"/>
        <v>0</v>
      </c>
      <c r="X69" s="368">
        <f t="shared" si="132"/>
        <v>0</v>
      </c>
      <c r="Y69" s="368">
        <f t="shared" si="132"/>
        <v>0</v>
      </c>
      <c r="Z69" s="368">
        <f t="shared" si="132"/>
        <v>0</v>
      </c>
      <c r="AA69" s="368">
        <f t="shared" si="132"/>
        <v>0</v>
      </c>
      <c r="AB69" s="368">
        <f t="shared" si="132"/>
        <v>0</v>
      </c>
      <c r="AC69" s="368">
        <f t="shared" si="132"/>
        <v>0</v>
      </c>
      <c r="AD69" s="368">
        <f t="shared" si="132"/>
        <v>0</v>
      </c>
      <c r="AE69" s="281">
        <f t="shared" si="128"/>
        <v>0</v>
      </c>
      <c r="AF69" s="287"/>
      <c r="AG69" s="368">
        <f>AG68*P7CommRate*P7CommSales</f>
        <v>0</v>
      </c>
      <c r="AH69" s="368">
        <f>AH68*P7CommRate*P7CommSales</f>
        <v>0</v>
      </c>
      <c r="AI69" s="368">
        <f>AI68*P7CommRate*P7CommSales</f>
        <v>0</v>
      </c>
      <c r="AJ69" s="667">
        <f>AJ68*P7CommRate*P7CommSales</f>
        <v>0</v>
      </c>
      <c r="AK69" s="661">
        <f t="shared" si="129"/>
        <v>0</v>
      </c>
      <c r="AL69" s="668"/>
      <c r="AM69" s="667">
        <f>AM68*P7CommRate*P7CommSales</f>
        <v>0</v>
      </c>
      <c r="AN69" s="667">
        <f>AN68*P7CommRate*P7CommSales</f>
        <v>0</v>
      </c>
      <c r="AO69" s="667">
        <f>AO68*P7CommRate*P7CommSales</f>
        <v>0</v>
      </c>
      <c r="AP69" s="688">
        <f>AP68*P7CommRate*P7CommSales</f>
        <v>0</v>
      </c>
      <c r="AQ69" s="665">
        <f t="shared" si="130"/>
        <v>0</v>
      </c>
      <c r="AR69" s="668"/>
      <c r="AS69" s="670">
        <f>AS68*P7CommRate*P7CommSales</f>
        <v>0</v>
      </c>
    </row>
    <row r="70" spans="1:45" ht="14.1" customHeight="1">
      <c r="A70" s="272"/>
      <c r="B70" s="367" t="s">
        <v>79</v>
      </c>
      <c r="C70" s="1088"/>
      <c r="D70" s="1089">
        <v>0.03</v>
      </c>
      <c r="E70" s="386">
        <f t="shared" ref="E70:P70" si="133">E68*P7ReturnRate</f>
        <v>0</v>
      </c>
      <c r="F70" s="368">
        <f t="shared" si="133"/>
        <v>0</v>
      </c>
      <c r="G70" s="368">
        <f t="shared" si="133"/>
        <v>0</v>
      </c>
      <c r="H70" s="368">
        <f t="shared" si="133"/>
        <v>0</v>
      </c>
      <c r="I70" s="368">
        <f t="shared" si="133"/>
        <v>0</v>
      </c>
      <c r="J70" s="368">
        <f t="shared" si="133"/>
        <v>0</v>
      </c>
      <c r="K70" s="368">
        <f t="shared" si="133"/>
        <v>0</v>
      </c>
      <c r="L70" s="368">
        <f t="shared" si="133"/>
        <v>0</v>
      </c>
      <c r="M70" s="368">
        <f t="shared" si="133"/>
        <v>0</v>
      </c>
      <c r="N70" s="368">
        <f t="shared" si="133"/>
        <v>0</v>
      </c>
      <c r="O70" s="368">
        <f t="shared" si="133"/>
        <v>0</v>
      </c>
      <c r="P70" s="368">
        <f t="shared" si="133"/>
        <v>0</v>
      </c>
      <c r="Q70" s="281">
        <f t="shared" si="126"/>
        <v>0</v>
      </c>
      <c r="R70" s="556"/>
      <c r="S70" s="368">
        <f t="shared" ref="S70:AD70" si="134">S68*P7ReturnRate</f>
        <v>0</v>
      </c>
      <c r="T70" s="368">
        <f t="shared" si="134"/>
        <v>0</v>
      </c>
      <c r="U70" s="368">
        <f t="shared" si="134"/>
        <v>0</v>
      </c>
      <c r="V70" s="368">
        <f t="shared" si="134"/>
        <v>0</v>
      </c>
      <c r="W70" s="368">
        <f t="shared" si="134"/>
        <v>0</v>
      </c>
      <c r="X70" s="368">
        <f t="shared" si="134"/>
        <v>0</v>
      </c>
      <c r="Y70" s="368">
        <f t="shared" si="134"/>
        <v>0</v>
      </c>
      <c r="Z70" s="368">
        <f t="shared" si="134"/>
        <v>0</v>
      </c>
      <c r="AA70" s="368">
        <f t="shared" si="134"/>
        <v>0</v>
      </c>
      <c r="AB70" s="368">
        <f t="shared" si="134"/>
        <v>0</v>
      </c>
      <c r="AC70" s="368">
        <f t="shared" si="134"/>
        <v>0</v>
      </c>
      <c r="AD70" s="368">
        <f t="shared" si="134"/>
        <v>0</v>
      </c>
      <c r="AE70" s="281">
        <f t="shared" si="128"/>
        <v>0</v>
      </c>
      <c r="AF70" s="287"/>
      <c r="AG70" s="368">
        <f>AG68*P7ReturnRate</f>
        <v>0</v>
      </c>
      <c r="AH70" s="368">
        <f>AH68*P7ReturnRate</f>
        <v>0</v>
      </c>
      <c r="AI70" s="368">
        <f>AI68*P7ReturnRate</f>
        <v>0</v>
      </c>
      <c r="AJ70" s="667">
        <f>AJ68*P7ReturnRate</f>
        <v>0</v>
      </c>
      <c r="AK70" s="670">
        <f t="shared" si="129"/>
        <v>0</v>
      </c>
      <c r="AL70" s="668"/>
      <c r="AM70" s="667">
        <f>AM68*P7ReturnRate</f>
        <v>0</v>
      </c>
      <c r="AN70" s="667">
        <f>AN68*P7ReturnRate</f>
        <v>0</v>
      </c>
      <c r="AO70" s="667">
        <f>AO68*P7ReturnRate</f>
        <v>0</v>
      </c>
      <c r="AP70" s="688">
        <f>AP68*P7ReturnRate</f>
        <v>0</v>
      </c>
      <c r="AQ70" s="669">
        <f t="shared" si="130"/>
        <v>0</v>
      </c>
      <c r="AR70" s="668"/>
      <c r="AS70" s="670">
        <f>AS68*P7ReturnRate</f>
        <v>0</v>
      </c>
    </row>
    <row r="71" spans="1:45" ht="14.1" customHeight="1" thickBot="1">
      <c r="B71" s="369" t="s">
        <v>29</v>
      </c>
      <c r="C71" s="1093"/>
      <c r="D71" s="1094"/>
      <c r="E71" s="312">
        <f t="shared" ref="E71:P71" si="135">E68-E69-E70</f>
        <v>0</v>
      </c>
      <c r="F71" s="291">
        <f t="shared" si="135"/>
        <v>0</v>
      </c>
      <c r="G71" s="291">
        <f t="shared" si="135"/>
        <v>0</v>
      </c>
      <c r="H71" s="291">
        <f t="shared" si="135"/>
        <v>0</v>
      </c>
      <c r="I71" s="291">
        <f t="shared" si="135"/>
        <v>0</v>
      </c>
      <c r="J71" s="291">
        <f t="shared" si="135"/>
        <v>0</v>
      </c>
      <c r="K71" s="291">
        <f t="shared" si="135"/>
        <v>0</v>
      </c>
      <c r="L71" s="291">
        <f t="shared" si="135"/>
        <v>0</v>
      </c>
      <c r="M71" s="291">
        <f t="shared" si="135"/>
        <v>0</v>
      </c>
      <c r="N71" s="291">
        <f t="shared" si="135"/>
        <v>0</v>
      </c>
      <c r="O71" s="291">
        <f t="shared" si="135"/>
        <v>0</v>
      </c>
      <c r="P71" s="370">
        <f t="shared" si="135"/>
        <v>0</v>
      </c>
      <c r="Q71" s="292">
        <f t="shared" si="126"/>
        <v>0</v>
      </c>
      <c r="R71" s="556"/>
      <c r="S71" s="291">
        <f t="shared" ref="S71:AD71" si="136">S68-S69-S70</f>
        <v>0</v>
      </c>
      <c r="T71" s="291">
        <f t="shared" si="136"/>
        <v>0</v>
      </c>
      <c r="U71" s="291">
        <f t="shared" si="136"/>
        <v>0</v>
      </c>
      <c r="V71" s="291">
        <f t="shared" si="136"/>
        <v>0</v>
      </c>
      <c r="W71" s="291">
        <f t="shared" si="136"/>
        <v>0</v>
      </c>
      <c r="X71" s="291">
        <f t="shared" si="136"/>
        <v>0</v>
      </c>
      <c r="Y71" s="291">
        <f t="shared" si="136"/>
        <v>0</v>
      </c>
      <c r="Z71" s="291">
        <f t="shared" si="136"/>
        <v>0</v>
      </c>
      <c r="AA71" s="291">
        <f t="shared" si="136"/>
        <v>0</v>
      </c>
      <c r="AB71" s="291">
        <f t="shared" si="136"/>
        <v>0</v>
      </c>
      <c r="AC71" s="291">
        <f t="shared" si="136"/>
        <v>0</v>
      </c>
      <c r="AD71" s="370">
        <f t="shared" si="136"/>
        <v>0</v>
      </c>
      <c r="AE71" s="292">
        <f t="shared" si="128"/>
        <v>0</v>
      </c>
      <c r="AF71" s="287"/>
      <c r="AG71" s="515">
        <f>AG68-AG69-AG70</f>
        <v>0</v>
      </c>
      <c r="AH71" s="515">
        <f>AH68-AH69-AH70</f>
        <v>0</v>
      </c>
      <c r="AI71" s="515">
        <f>AI68-AI69-AI70</f>
        <v>0</v>
      </c>
      <c r="AJ71" s="671">
        <f>AJ68-AJ69-AJ70</f>
        <v>0</v>
      </c>
      <c r="AK71" s="672">
        <f t="shared" si="129"/>
        <v>0</v>
      </c>
      <c r="AL71" s="673"/>
      <c r="AM71" s="674">
        <f>AM68-AM69-AM70</f>
        <v>0</v>
      </c>
      <c r="AN71" s="675">
        <f>AN68-AN69-AN70</f>
        <v>0</v>
      </c>
      <c r="AO71" s="675">
        <f>AO68-AO69-AO70</f>
        <v>0</v>
      </c>
      <c r="AP71" s="689">
        <f>AP68-AP69-AP70</f>
        <v>0</v>
      </c>
      <c r="AQ71" s="676">
        <f t="shared" si="130"/>
        <v>0</v>
      </c>
      <c r="AR71" s="673"/>
      <c r="AS71" s="677">
        <f>AS68-AS69-AS70</f>
        <v>0</v>
      </c>
    </row>
    <row r="72" spans="1:45" ht="14.1" customHeight="1">
      <c r="B72" s="372" t="s">
        <v>178</v>
      </c>
      <c r="C72" s="1095"/>
      <c r="D72" s="1096">
        <v>0.5</v>
      </c>
      <c r="E72" s="546">
        <f t="shared" ref="E72:P72" si="137">E68*P7COG</f>
        <v>0</v>
      </c>
      <c r="F72" s="373">
        <f t="shared" si="137"/>
        <v>0</v>
      </c>
      <c r="G72" s="373">
        <f t="shared" si="137"/>
        <v>0</v>
      </c>
      <c r="H72" s="373">
        <f t="shared" si="137"/>
        <v>0</v>
      </c>
      <c r="I72" s="373">
        <f t="shared" si="137"/>
        <v>0</v>
      </c>
      <c r="J72" s="373">
        <f t="shared" si="137"/>
        <v>0</v>
      </c>
      <c r="K72" s="373">
        <f t="shared" si="137"/>
        <v>0</v>
      </c>
      <c r="L72" s="373">
        <f t="shared" si="137"/>
        <v>0</v>
      </c>
      <c r="M72" s="373">
        <f t="shared" si="137"/>
        <v>0</v>
      </c>
      <c r="N72" s="373">
        <f t="shared" si="137"/>
        <v>0</v>
      </c>
      <c r="O72" s="373">
        <f t="shared" si="137"/>
        <v>0</v>
      </c>
      <c r="P72" s="373">
        <f t="shared" si="137"/>
        <v>0</v>
      </c>
      <c r="Q72" s="374">
        <f t="shared" si="126"/>
        <v>0</v>
      </c>
      <c r="R72" s="556"/>
      <c r="S72" s="373">
        <f t="shared" ref="S72:AD72" si="138">S68*P7COG</f>
        <v>0</v>
      </c>
      <c r="T72" s="373">
        <f t="shared" si="138"/>
        <v>0</v>
      </c>
      <c r="U72" s="373">
        <f t="shared" si="138"/>
        <v>0</v>
      </c>
      <c r="V72" s="373">
        <f t="shared" si="138"/>
        <v>0</v>
      </c>
      <c r="W72" s="373">
        <f t="shared" si="138"/>
        <v>0</v>
      </c>
      <c r="X72" s="373">
        <f t="shared" si="138"/>
        <v>0</v>
      </c>
      <c r="Y72" s="373">
        <f t="shared" si="138"/>
        <v>0</v>
      </c>
      <c r="Z72" s="373">
        <f t="shared" si="138"/>
        <v>0</v>
      </c>
      <c r="AA72" s="373">
        <f t="shared" si="138"/>
        <v>0</v>
      </c>
      <c r="AB72" s="373">
        <f t="shared" si="138"/>
        <v>0</v>
      </c>
      <c r="AC72" s="373">
        <f t="shared" si="138"/>
        <v>0</v>
      </c>
      <c r="AD72" s="373">
        <f t="shared" si="138"/>
        <v>0</v>
      </c>
      <c r="AE72" s="374">
        <f t="shared" si="128"/>
        <v>0</v>
      </c>
      <c r="AF72" s="287"/>
      <c r="AG72" s="373">
        <f>AG68*P7COG</f>
        <v>0</v>
      </c>
      <c r="AH72" s="373">
        <f>AH68*P7COG</f>
        <v>0</v>
      </c>
      <c r="AI72" s="373">
        <f>AI68*P7COG</f>
        <v>0</v>
      </c>
      <c r="AJ72" s="678">
        <f>AJ68*P7COG</f>
        <v>0</v>
      </c>
      <c r="AK72" s="679">
        <f t="shared" si="129"/>
        <v>0</v>
      </c>
      <c r="AL72" s="668"/>
      <c r="AM72" s="678">
        <f>AM68*P7COG</f>
        <v>0</v>
      </c>
      <c r="AN72" s="678">
        <f>AN68*P7COG</f>
        <v>0</v>
      </c>
      <c r="AO72" s="678">
        <f>AO68*P7COG</f>
        <v>0</v>
      </c>
      <c r="AP72" s="690">
        <f>AP68*P7COG</f>
        <v>0</v>
      </c>
      <c r="AQ72" s="681">
        <f t="shared" si="130"/>
        <v>0</v>
      </c>
      <c r="AR72" s="668"/>
      <c r="AS72" s="679">
        <f>AS68*P7COG</f>
        <v>0</v>
      </c>
    </row>
    <row r="73" spans="1:45" ht="14.1" customHeight="1" thickBot="1">
      <c r="B73" s="294" t="s">
        <v>30</v>
      </c>
      <c r="C73" s="1097"/>
      <c r="D73" s="1098"/>
      <c r="E73" s="547">
        <f t="shared" ref="E73:P73" si="139">E71-E72</f>
        <v>0</v>
      </c>
      <c r="F73" s="375">
        <f t="shared" si="139"/>
        <v>0</v>
      </c>
      <c r="G73" s="375">
        <f t="shared" si="139"/>
        <v>0</v>
      </c>
      <c r="H73" s="375">
        <f t="shared" si="139"/>
        <v>0</v>
      </c>
      <c r="I73" s="375">
        <f t="shared" si="139"/>
        <v>0</v>
      </c>
      <c r="J73" s="375">
        <f t="shared" si="139"/>
        <v>0</v>
      </c>
      <c r="K73" s="375">
        <f t="shared" si="139"/>
        <v>0</v>
      </c>
      <c r="L73" s="375">
        <f t="shared" si="139"/>
        <v>0</v>
      </c>
      <c r="M73" s="375">
        <f t="shared" si="139"/>
        <v>0</v>
      </c>
      <c r="N73" s="375">
        <f t="shared" si="139"/>
        <v>0</v>
      </c>
      <c r="O73" s="375">
        <f t="shared" si="139"/>
        <v>0</v>
      </c>
      <c r="P73" s="375">
        <f t="shared" si="139"/>
        <v>0</v>
      </c>
      <c r="Q73" s="376">
        <f t="shared" si="126"/>
        <v>0</v>
      </c>
      <c r="R73" s="556"/>
      <c r="S73" s="375">
        <f t="shared" ref="S73:AD73" si="140">S71-S72</f>
        <v>0</v>
      </c>
      <c r="T73" s="375">
        <f t="shared" si="140"/>
        <v>0</v>
      </c>
      <c r="U73" s="375">
        <f t="shared" si="140"/>
        <v>0</v>
      </c>
      <c r="V73" s="375">
        <f t="shared" si="140"/>
        <v>0</v>
      </c>
      <c r="W73" s="375">
        <f t="shared" si="140"/>
        <v>0</v>
      </c>
      <c r="X73" s="375">
        <f t="shared" si="140"/>
        <v>0</v>
      </c>
      <c r="Y73" s="375">
        <f t="shared" si="140"/>
        <v>0</v>
      </c>
      <c r="Z73" s="375">
        <f t="shared" si="140"/>
        <v>0</v>
      </c>
      <c r="AA73" s="375">
        <f t="shared" si="140"/>
        <v>0</v>
      </c>
      <c r="AB73" s="375">
        <f t="shared" si="140"/>
        <v>0</v>
      </c>
      <c r="AC73" s="375">
        <f t="shared" si="140"/>
        <v>0</v>
      </c>
      <c r="AD73" s="375">
        <f t="shared" si="140"/>
        <v>0</v>
      </c>
      <c r="AE73" s="376">
        <f t="shared" si="128"/>
        <v>0</v>
      </c>
      <c r="AF73" s="287"/>
      <c r="AG73" s="375">
        <f>AG71-AG72</f>
        <v>0</v>
      </c>
      <c r="AH73" s="375">
        <f>AH71-AH72</f>
        <v>0</v>
      </c>
      <c r="AI73" s="375">
        <f>AI71-AI72</f>
        <v>0</v>
      </c>
      <c r="AJ73" s="682">
        <f>AJ71-AJ72</f>
        <v>0</v>
      </c>
      <c r="AK73" s="683">
        <f t="shared" si="129"/>
        <v>0</v>
      </c>
      <c r="AL73" s="668"/>
      <c r="AM73" s="682">
        <f>AM71-AM72</f>
        <v>0</v>
      </c>
      <c r="AN73" s="682">
        <f>AN71-AN72</f>
        <v>0</v>
      </c>
      <c r="AO73" s="682">
        <f>AO71-AO72</f>
        <v>0</v>
      </c>
      <c r="AP73" s="684">
        <f>AP71-AP72</f>
        <v>0</v>
      </c>
      <c r="AQ73" s="684">
        <f t="shared" si="130"/>
        <v>0</v>
      </c>
      <c r="AR73" s="668"/>
      <c r="AS73" s="685">
        <f>AS71-AS72</f>
        <v>0</v>
      </c>
    </row>
    <row r="74" spans="1:45" s="88" customFormat="1" ht="14.1" customHeight="1">
      <c r="A74" s="86"/>
      <c r="B74" s="269"/>
      <c r="C74" s="1084"/>
      <c r="D74" s="1085"/>
      <c r="E74" s="293"/>
      <c r="F74" s="86"/>
      <c r="G74" s="86"/>
      <c r="H74" s="86"/>
      <c r="I74" s="86"/>
      <c r="J74" s="86"/>
      <c r="K74" s="86"/>
      <c r="L74" s="86"/>
      <c r="M74" s="86"/>
      <c r="N74" s="86"/>
      <c r="O74" s="86"/>
      <c r="Q74" s="270"/>
      <c r="R74" s="554"/>
      <c r="S74" s="86"/>
      <c r="T74" s="86"/>
      <c r="U74" s="86"/>
      <c r="V74" s="86"/>
      <c r="W74" s="86"/>
      <c r="X74" s="86"/>
      <c r="Y74" s="86"/>
      <c r="Z74" s="86"/>
      <c r="AA74" s="86"/>
      <c r="AB74" s="86"/>
      <c r="AC74" s="86"/>
      <c r="AE74" s="270"/>
      <c r="AF74" s="270"/>
      <c r="AG74" s="86"/>
      <c r="AH74" s="86"/>
      <c r="AI74" s="86"/>
      <c r="AK74" s="270"/>
      <c r="AM74" s="271"/>
      <c r="AN74" s="86"/>
      <c r="AO74" s="86"/>
      <c r="AP74" s="262"/>
      <c r="AQ74" s="262"/>
      <c r="AS74" s="270"/>
    </row>
    <row r="75" spans="1:45" ht="14.1" customHeight="1">
      <c r="A75" s="272"/>
      <c r="B75" s="98" t="s">
        <v>275</v>
      </c>
      <c r="C75" s="1086"/>
      <c r="D75" s="1087"/>
      <c r="E75" s="545"/>
      <c r="F75" s="274"/>
      <c r="G75" s="274"/>
      <c r="H75" s="274"/>
      <c r="I75" s="274"/>
      <c r="J75" s="275"/>
      <c r="K75" s="275"/>
      <c r="L75" s="275"/>
      <c r="M75" s="275"/>
      <c r="N75" s="275"/>
      <c r="O75" s="275"/>
      <c r="P75" s="276"/>
      <c r="Q75" s="277"/>
      <c r="R75" s="555"/>
      <c r="S75" s="274"/>
      <c r="T75" s="274"/>
      <c r="U75" s="274"/>
      <c r="V75" s="274"/>
      <c r="W75" s="274"/>
      <c r="X75" s="275"/>
      <c r="Y75" s="275"/>
      <c r="Z75" s="275"/>
      <c r="AA75" s="275"/>
      <c r="AB75" s="275"/>
      <c r="AC75" s="275"/>
      <c r="AD75" s="276"/>
      <c r="AE75" s="277"/>
      <c r="AF75" s="246"/>
      <c r="AG75" s="275"/>
      <c r="AH75" s="275"/>
      <c r="AI75" s="275"/>
      <c r="AJ75" s="276"/>
      <c r="AK75" s="277"/>
      <c r="AL75" s="256"/>
      <c r="AM75" s="278"/>
      <c r="AN75" s="275"/>
      <c r="AO75" s="275"/>
      <c r="AP75" s="280"/>
      <c r="AQ75" s="280"/>
      <c r="AR75" s="256"/>
      <c r="AS75" s="277"/>
    </row>
    <row r="76" spans="1:45" ht="14.1" customHeight="1">
      <c r="B76" s="359" t="s">
        <v>76</v>
      </c>
      <c r="C76" s="1088"/>
      <c r="D76" s="1089">
        <v>0.02</v>
      </c>
      <c r="E76" s="101">
        <v>0</v>
      </c>
      <c r="F76" s="77">
        <f t="shared" ref="F76:P76" si="141">E76*(1+P8GrowthRate)</f>
        <v>0</v>
      </c>
      <c r="G76" s="77">
        <f t="shared" si="141"/>
        <v>0</v>
      </c>
      <c r="H76" s="77">
        <f t="shared" si="141"/>
        <v>0</v>
      </c>
      <c r="I76" s="77">
        <f t="shared" si="141"/>
        <v>0</v>
      </c>
      <c r="J76" s="77">
        <f t="shared" si="141"/>
        <v>0</v>
      </c>
      <c r="K76" s="77">
        <f t="shared" si="141"/>
        <v>0</v>
      </c>
      <c r="L76" s="77">
        <f t="shared" si="141"/>
        <v>0</v>
      </c>
      <c r="M76" s="77">
        <f t="shared" si="141"/>
        <v>0</v>
      </c>
      <c r="N76" s="77">
        <f t="shared" si="141"/>
        <v>0</v>
      </c>
      <c r="O76" s="77">
        <f t="shared" si="141"/>
        <v>0</v>
      </c>
      <c r="P76" s="77">
        <f t="shared" si="141"/>
        <v>0</v>
      </c>
      <c r="Q76" s="360">
        <f>SUM(E76:P76)</f>
        <v>0</v>
      </c>
      <c r="R76" s="555"/>
      <c r="S76" s="77">
        <f>P76*(1+P8GrowthRate)</f>
        <v>0</v>
      </c>
      <c r="T76" s="77">
        <f t="shared" ref="T76:AD76" si="142">S76*(1+P8GrowthRate)</f>
        <v>0</v>
      </c>
      <c r="U76" s="77">
        <f t="shared" si="142"/>
        <v>0</v>
      </c>
      <c r="V76" s="77">
        <f t="shared" si="142"/>
        <v>0</v>
      </c>
      <c r="W76" s="77">
        <f t="shared" si="142"/>
        <v>0</v>
      </c>
      <c r="X76" s="77">
        <f t="shared" si="142"/>
        <v>0</v>
      </c>
      <c r="Y76" s="77">
        <f t="shared" si="142"/>
        <v>0</v>
      </c>
      <c r="Z76" s="77">
        <f t="shared" si="142"/>
        <v>0</v>
      </c>
      <c r="AA76" s="77">
        <f t="shared" si="142"/>
        <v>0</v>
      </c>
      <c r="AB76" s="77">
        <f t="shared" si="142"/>
        <v>0</v>
      </c>
      <c r="AC76" s="77">
        <f t="shared" si="142"/>
        <v>0</v>
      </c>
      <c r="AD76" s="77">
        <f t="shared" si="142"/>
        <v>0</v>
      </c>
      <c r="AE76" s="360">
        <f>SUM(S76:AD76)</f>
        <v>0</v>
      </c>
      <c r="AF76" s="246"/>
      <c r="AG76" s="1162">
        <f>-FV(P8GrowthRate,3,($AD76*(1+P8GrowthRate)))</f>
        <v>0</v>
      </c>
      <c r="AH76" s="77">
        <f>AG76*(1+P8GrowthRate)^3</f>
        <v>0</v>
      </c>
      <c r="AI76" s="101">
        <f>AH76*(1+P8GrowthRate)^3</f>
        <v>0</v>
      </c>
      <c r="AJ76" s="101">
        <f>AI76*(1+P8GrowthRate)^3</f>
        <v>0</v>
      </c>
      <c r="AK76" s="653">
        <f>SUM(AG76:AJ76)</f>
        <v>0</v>
      </c>
      <c r="AL76" s="654"/>
      <c r="AM76" s="1147">
        <f>AJ76*(1+P8GrowthRate)^3</f>
        <v>0</v>
      </c>
      <c r="AN76" s="655">
        <f>AM76*(1+P8GrowthRate)^3</f>
        <v>0</v>
      </c>
      <c r="AO76" s="655">
        <f>AN76*(1+P8GrowthRate)^3</f>
        <v>0</v>
      </c>
      <c r="AP76" s="652">
        <f>AO76*(1+P8GrowthRate)^3</f>
        <v>0</v>
      </c>
      <c r="AQ76" s="656">
        <f>SUM(AM76:AP76)</f>
        <v>0</v>
      </c>
      <c r="AR76" s="654"/>
      <c r="AS76" s="1082">
        <f>AQ76*(1+P8GrowthRate)^12</f>
        <v>0</v>
      </c>
    </row>
    <row r="77" spans="1:45" ht="14.1" customHeight="1">
      <c r="A77" s="272"/>
      <c r="B77" s="1078" t="s">
        <v>77</v>
      </c>
      <c r="C77" s="1076"/>
      <c r="D77" s="1077">
        <v>2.5000000000000001E-2</v>
      </c>
      <c r="E77" s="1079">
        <v>0</v>
      </c>
      <c r="F77" s="1079">
        <f>E77</f>
        <v>0</v>
      </c>
      <c r="G77" s="1079">
        <f t="shared" ref="G77:P77" si="143">F77</f>
        <v>0</v>
      </c>
      <c r="H77" s="1079">
        <f t="shared" si="143"/>
        <v>0</v>
      </c>
      <c r="I77" s="1079">
        <f t="shared" si="143"/>
        <v>0</v>
      </c>
      <c r="J77" s="1079">
        <f t="shared" si="143"/>
        <v>0</v>
      </c>
      <c r="K77" s="1079">
        <f t="shared" si="143"/>
        <v>0</v>
      </c>
      <c r="L77" s="1079">
        <f t="shared" si="143"/>
        <v>0</v>
      </c>
      <c r="M77" s="1079">
        <f t="shared" si="143"/>
        <v>0</v>
      </c>
      <c r="N77" s="1079">
        <f t="shared" si="143"/>
        <v>0</v>
      </c>
      <c r="O77" s="1079">
        <f t="shared" si="143"/>
        <v>0</v>
      </c>
      <c r="P77" s="1079">
        <f t="shared" si="143"/>
        <v>0</v>
      </c>
      <c r="Q77" s="657"/>
      <c r="R77" s="1080"/>
      <c r="S77" s="1079">
        <f>P77*(1+$D77)</f>
        <v>0</v>
      </c>
      <c r="T77" s="1079">
        <f>S77</f>
        <v>0</v>
      </c>
      <c r="U77" s="1079">
        <f t="shared" ref="U77:AD77" si="144">T77</f>
        <v>0</v>
      </c>
      <c r="V77" s="1079">
        <f t="shared" si="144"/>
        <v>0</v>
      </c>
      <c r="W77" s="1079">
        <f t="shared" si="144"/>
        <v>0</v>
      </c>
      <c r="X77" s="1079">
        <f t="shared" si="144"/>
        <v>0</v>
      </c>
      <c r="Y77" s="1079">
        <f t="shared" si="144"/>
        <v>0</v>
      </c>
      <c r="Z77" s="1079">
        <f t="shared" si="144"/>
        <v>0</v>
      </c>
      <c r="AA77" s="1079">
        <f t="shared" si="144"/>
        <v>0</v>
      </c>
      <c r="AB77" s="1079">
        <f t="shared" si="144"/>
        <v>0</v>
      </c>
      <c r="AC77" s="1079">
        <f t="shared" si="144"/>
        <v>0</v>
      </c>
      <c r="AD77" s="1079">
        <f t="shared" si="144"/>
        <v>0</v>
      </c>
      <c r="AE77" s="657"/>
      <c r="AF77" s="668"/>
      <c r="AG77" s="883">
        <f>AD77*(1+$D77)</f>
        <v>0</v>
      </c>
      <c r="AH77" s="1079">
        <f>AG77</f>
        <v>0</v>
      </c>
      <c r="AI77" s="1079">
        <f>AH77</f>
        <v>0</v>
      </c>
      <c r="AJ77" s="1079">
        <f>AI77</f>
        <v>0</v>
      </c>
      <c r="AK77" s="657"/>
      <c r="AL77" s="668"/>
      <c r="AM77" s="883">
        <f>AJ77*(1+$D77)</f>
        <v>0</v>
      </c>
      <c r="AN77" s="1079">
        <f>AM77</f>
        <v>0</v>
      </c>
      <c r="AO77" s="1079">
        <f>AN77</f>
        <v>0</v>
      </c>
      <c r="AP77" s="1081">
        <f>AO77</f>
        <v>0</v>
      </c>
      <c r="AQ77" s="659"/>
      <c r="AR77" s="668"/>
      <c r="AS77" s="1083">
        <f>AP77*(1+$D77)</f>
        <v>0</v>
      </c>
    </row>
    <row r="78" spans="1:45" ht="14.1" customHeight="1">
      <c r="A78" s="272"/>
      <c r="B78" s="983" t="s">
        <v>91</v>
      </c>
      <c r="C78" s="1090"/>
      <c r="D78" s="1091"/>
      <c r="E78" s="364">
        <f t="shared" ref="E78:P78" si="145">PRODUCT(E76:E77)</f>
        <v>0</v>
      </c>
      <c r="F78" s="364">
        <f t="shared" si="145"/>
        <v>0</v>
      </c>
      <c r="G78" s="364">
        <f t="shared" si="145"/>
        <v>0</v>
      </c>
      <c r="H78" s="364">
        <f t="shared" si="145"/>
        <v>0</v>
      </c>
      <c r="I78" s="364">
        <f t="shared" si="145"/>
        <v>0</v>
      </c>
      <c r="J78" s="364">
        <f t="shared" si="145"/>
        <v>0</v>
      </c>
      <c r="K78" s="364">
        <f t="shared" si="145"/>
        <v>0</v>
      </c>
      <c r="L78" s="364">
        <f t="shared" si="145"/>
        <v>0</v>
      </c>
      <c r="M78" s="364">
        <f t="shared" si="145"/>
        <v>0</v>
      </c>
      <c r="N78" s="364">
        <f t="shared" si="145"/>
        <v>0</v>
      </c>
      <c r="O78" s="364">
        <f t="shared" si="145"/>
        <v>0</v>
      </c>
      <c r="P78" s="365">
        <f t="shared" si="145"/>
        <v>0</v>
      </c>
      <c r="Q78" s="286">
        <f t="shared" ref="Q78:Q83" si="146">SUM(E78:P78)</f>
        <v>0</v>
      </c>
      <c r="R78" s="556"/>
      <c r="S78" s="363">
        <f t="shared" ref="S78:AD78" si="147">PRODUCT(S76:S77)</f>
        <v>0</v>
      </c>
      <c r="T78" s="364">
        <f t="shared" si="147"/>
        <v>0</v>
      </c>
      <c r="U78" s="364">
        <f t="shared" si="147"/>
        <v>0</v>
      </c>
      <c r="V78" s="364">
        <f t="shared" si="147"/>
        <v>0</v>
      </c>
      <c r="W78" s="364">
        <f t="shared" si="147"/>
        <v>0</v>
      </c>
      <c r="X78" s="364">
        <f t="shared" si="147"/>
        <v>0</v>
      </c>
      <c r="Y78" s="364">
        <f t="shared" si="147"/>
        <v>0</v>
      </c>
      <c r="Z78" s="364">
        <f t="shared" si="147"/>
        <v>0</v>
      </c>
      <c r="AA78" s="364">
        <f t="shared" si="147"/>
        <v>0</v>
      </c>
      <c r="AB78" s="364">
        <f t="shared" si="147"/>
        <v>0</v>
      </c>
      <c r="AC78" s="364">
        <f t="shared" si="147"/>
        <v>0</v>
      </c>
      <c r="AD78" s="365">
        <f t="shared" si="147"/>
        <v>0</v>
      </c>
      <c r="AE78" s="286">
        <f t="shared" ref="AE78:AE83" si="148">SUM(S78:AD78)</f>
        <v>0</v>
      </c>
      <c r="AF78" s="287"/>
      <c r="AG78" s="363">
        <f>PRODUCT(AG76:AG77)</f>
        <v>0</v>
      </c>
      <c r="AH78" s="364">
        <f>PRODUCT(AH76:AH77)</f>
        <v>0</v>
      </c>
      <c r="AI78" s="364">
        <f>PRODUCT(AI76:AI77)</f>
        <v>0</v>
      </c>
      <c r="AJ78" s="660">
        <f>PRODUCT(AJ76:AJ77)</f>
        <v>0</v>
      </c>
      <c r="AK78" s="661">
        <f t="shared" ref="AK78:AK83" si="149">SUM(AG78:AJ78)</f>
        <v>0</v>
      </c>
      <c r="AL78" s="658"/>
      <c r="AM78" s="662">
        <f>PRODUCT(AM76:AM77)</f>
        <v>0</v>
      </c>
      <c r="AN78" s="663">
        <f>PRODUCT(AN76:AN77)</f>
        <v>0</v>
      </c>
      <c r="AO78" s="663">
        <f>PRODUCT(AO76:AO77)</f>
        <v>0</v>
      </c>
      <c r="AP78" s="664">
        <f>PRODUCT(AP76:AP77)</f>
        <v>0</v>
      </c>
      <c r="AQ78" s="665">
        <f t="shared" ref="AQ78:AQ83" si="150">SUM(AM78:AP78)</f>
        <v>0</v>
      </c>
      <c r="AR78" s="658"/>
      <c r="AS78" s="666">
        <f>PRODUCT(AS76:AS77)</f>
        <v>0</v>
      </c>
    </row>
    <row r="79" spans="1:45" ht="14.1" customHeight="1">
      <c r="A79" s="272"/>
      <c r="B79" s="367" t="s">
        <v>78</v>
      </c>
      <c r="C79" s="1092">
        <v>0.5</v>
      </c>
      <c r="D79" s="1089">
        <v>0.15</v>
      </c>
      <c r="E79" s="386">
        <f t="shared" ref="E79:P79" si="151">E78*P8CommRate*P8CommSales</f>
        <v>0</v>
      </c>
      <c r="F79" s="368">
        <f t="shared" si="151"/>
        <v>0</v>
      </c>
      <c r="G79" s="368">
        <f t="shared" si="151"/>
        <v>0</v>
      </c>
      <c r="H79" s="368">
        <f t="shared" si="151"/>
        <v>0</v>
      </c>
      <c r="I79" s="368">
        <f t="shared" si="151"/>
        <v>0</v>
      </c>
      <c r="J79" s="368">
        <f t="shared" si="151"/>
        <v>0</v>
      </c>
      <c r="K79" s="368">
        <f t="shared" si="151"/>
        <v>0</v>
      </c>
      <c r="L79" s="368">
        <f t="shared" si="151"/>
        <v>0</v>
      </c>
      <c r="M79" s="368">
        <f t="shared" si="151"/>
        <v>0</v>
      </c>
      <c r="N79" s="368">
        <f t="shared" si="151"/>
        <v>0</v>
      </c>
      <c r="O79" s="368">
        <f t="shared" si="151"/>
        <v>0</v>
      </c>
      <c r="P79" s="368">
        <f t="shared" si="151"/>
        <v>0</v>
      </c>
      <c r="Q79" s="281">
        <f t="shared" si="146"/>
        <v>0</v>
      </c>
      <c r="R79" s="556"/>
      <c r="S79" s="368">
        <f t="shared" ref="S79:AD79" si="152">S78*P8CommRate*P8CommSales</f>
        <v>0</v>
      </c>
      <c r="T79" s="368">
        <f t="shared" si="152"/>
        <v>0</v>
      </c>
      <c r="U79" s="368">
        <f t="shared" si="152"/>
        <v>0</v>
      </c>
      <c r="V79" s="368">
        <f t="shared" si="152"/>
        <v>0</v>
      </c>
      <c r="W79" s="368">
        <f t="shared" si="152"/>
        <v>0</v>
      </c>
      <c r="X79" s="368">
        <f t="shared" si="152"/>
        <v>0</v>
      </c>
      <c r="Y79" s="368">
        <f t="shared" si="152"/>
        <v>0</v>
      </c>
      <c r="Z79" s="368">
        <f t="shared" si="152"/>
        <v>0</v>
      </c>
      <c r="AA79" s="368">
        <f t="shared" si="152"/>
        <v>0</v>
      </c>
      <c r="AB79" s="368">
        <f t="shared" si="152"/>
        <v>0</v>
      </c>
      <c r="AC79" s="368">
        <f t="shared" si="152"/>
        <v>0</v>
      </c>
      <c r="AD79" s="368">
        <f t="shared" si="152"/>
        <v>0</v>
      </c>
      <c r="AE79" s="281">
        <f t="shared" si="148"/>
        <v>0</v>
      </c>
      <c r="AF79" s="287"/>
      <c r="AG79" s="368">
        <f>AG78*P8CommRate*P8CommSales</f>
        <v>0</v>
      </c>
      <c r="AH79" s="368">
        <f>AH78*P8CommRate*P8CommSales</f>
        <v>0</v>
      </c>
      <c r="AI79" s="368">
        <f>AI78*P8CommRate*P8CommSales</f>
        <v>0</v>
      </c>
      <c r="AJ79" s="667">
        <f>AJ78*P8CommRate*P8CommSales</f>
        <v>0</v>
      </c>
      <c r="AK79" s="661">
        <f t="shared" si="149"/>
        <v>0</v>
      </c>
      <c r="AL79" s="668"/>
      <c r="AM79" s="667">
        <f>AM78*P8CommRate*P8CommSales</f>
        <v>0</v>
      </c>
      <c r="AN79" s="667">
        <f>AN78*P8CommRate*P8CommSales</f>
        <v>0</v>
      </c>
      <c r="AO79" s="667">
        <f>AO78*P8CommRate*P8CommSales</f>
        <v>0</v>
      </c>
      <c r="AP79" s="688">
        <f>AP78*P8CommRate*P8CommSales</f>
        <v>0</v>
      </c>
      <c r="AQ79" s="665">
        <f t="shared" si="150"/>
        <v>0</v>
      </c>
      <c r="AR79" s="668"/>
      <c r="AS79" s="670">
        <f>AS78*P8CommRate*P8CommSales</f>
        <v>0</v>
      </c>
    </row>
    <row r="80" spans="1:45" ht="14.1" customHeight="1">
      <c r="A80" s="272"/>
      <c r="B80" s="367" t="s">
        <v>79</v>
      </c>
      <c r="C80" s="1088"/>
      <c r="D80" s="1089">
        <v>0.03</v>
      </c>
      <c r="E80" s="386">
        <f t="shared" ref="E80:P80" si="153">E78*P8ReturnRate</f>
        <v>0</v>
      </c>
      <c r="F80" s="368">
        <f t="shared" si="153"/>
        <v>0</v>
      </c>
      <c r="G80" s="368">
        <f t="shared" si="153"/>
        <v>0</v>
      </c>
      <c r="H80" s="368">
        <f t="shared" si="153"/>
        <v>0</v>
      </c>
      <c r="I80" s="368">
        <f t="shared" si="153"/>
        <v>0</v>
      </c>
      <c r="J80" s="368">
        <f t="shared" si="153"/>
        <v>0</v>
      </c>
      <c r="K80" s="368">
        <f t="shared" si="153"/>
        <v>0</v>
      </c>
      <c r="L80" s="368">
        <f t="shared" si="153"/>
        <v>0</v>
      </c>
      <c r="M80" s="368">
        <f t="shared" si="153"/>
        <v>0</v>
      </c>
      <c r="N80" s="368">
        <f t="shared" si="153"/>
        <v>0</v>
      </c>
      <c r="O80" s="368">
        <f t="shared" si="153"/>
        <v>0</v>
      </c>
      <c r="P80" s="368">
        <f t="shared" si="153"/>
        <v>0</v>
      </c>
      <c r="Q80" s="281">
        <f t="shared" si="146"/>
        <v>0</v>
      </c>
      <c r="R80" s="556"/>
      <c r="S80" s="368">
        <f t="shared" ref="S80:AD80" si="154">S78*P8ReturnRate</f>
        <v>0</v>
      </c>
      <c r="T80" s="368">
        <f t="shared" si="154"/>
        <v>0</v>
      </c>
      <c r="U80" s="368">
        <f t="shared" si="154"/>
        <v>0</v>
      </c>
      <c r="V80" s="368">
        <f t="shared" si="154"/>
        <v>0</v>
      </c>
      <c r="W80" s="368">
        <f t="shared" si="154"/>
        <v>0</v>
      </c>
      <c r="X80" s="368">
        <f t="shared" si="154"/>
        <v>0</v>
      </c>
      <c r="Y80" s="368">
        <f t="shared" si="154"/>
        <v>0</v>
      </c>
      <c r="Z80" s="368">
        <f t="shared" si="154"/>
        <v>0</v>
      </c>
      <c r="AA80" s="368">
        <f t="shared" si="154"/>
        <v>0</v>
      </c>
      <c r="AB80" s="368">
        <f t="shared" si="154"/>
        <v>0</v>
      </c>
      <c r="AC80" s="368">
        <f t="shared" si="154"/>
        <v>0</v>
      </c>
      <c r="AD80" s="368">
        <f t="shared" si="154"/>
        <v>0</v>
      </c>
      <c r="AE80" s="281">
        <f t="shared" si="148"/>
        <v>0</v>
      </c>
      <c r="AF80" s="287"/>
      <c r="AG80" s="368">
        <f>AG78*P8ReturnRate</f>
        <v>0</v>
      </c>
      <c r="AH80" s="368">
        <f>AH78*P8ReturnRate</f>
        <v>0</v>
      </c>
      <c r="AI80" s="368">
        <f>AI78*P8ReturnRate</f>
        <v>0</v>
      </c>
      <c r="AJ80" s="667">
        <f>AJ78*P8ReturnRate</f>
        <v>0</v>
      </c>
      <c r="AK80" s="670">
        <f t="shared" si="149"/>
        <v>0</v>
      </c>
      <c r="AL80" s="668"/>
      <c r="AM80" s="667">
        <f>AM78*P8ReturnRate</f>
        <v>0</v>
      </c>
      <c r="AN80" s="667">
        <f>AN78*P8ReturnRate</f>
        <v>0</v>
      </c>
      <c r="AO80" s="667">
        <f>AO78*P8ReturnRate</f>
        <v>0</v>
      </c>
      <c r="AP80" s="688">
        <f>AP78*P8ReturnRate</f>
        <v>0</v>
      </c>
      <c r="AQ80" s="669">
        <f t="shared" si="150"/>
        <v>0</v>
      </c>
      <c r="AR80" s="668"/>
      <c r="AS80" s="670">
        <f>AS78*P8ReturnRate</f>
        <v>0</v>
      </c>
    </row>
    <row r="81" spans="1:45" ht="14.1" customHeight="1" thickBot="1">
      <c r="B81" s="369" t="s">
        <v>29</v>
      </c>
      <c r="C81" s="1093"/>
      <c r="D81" s="1094"/>
      <c r="E81" s="312">
        <f t="shared" ref="E81:P81" si="155">E78-E79-E80</f>
        <v>0</v>
      </c>
      <c r="F81" s="291">
        <f t="shared" si="155"/>
        <v>0</v>
      </c>
      <c r="G81" s="291">
        <f t="shared" si="155"/>
        <v>0</v>
      </c>
      <c r="H81" s="291">
        <f t="shared" si="155"/>
        <v>0</v>
      </c>
      <c r="I81" s="291">
        <f t="shared" si="155"/>
        <v>0</v>
      </c>
      <c r="J81" s="291">
        <f t="shared" si="155"/>
        <v>0</v>
      </c>
      <c r="K81" s="291">
        <f t="shared" si="155"/>
        <v>0</v>
      </c>
      <c r="L81" s="291">
        <f t="shared" si="155"/>
        <v>0</v>
      </c>
      <c r="M81" s="291">
        <f t="shared" si="155"/>
        <v>0</v>
      </c>
      <c r="N81" s="291">
        <f t="shared" si="155"/>
        <v>0</v>
      </c>
      <c r="O81" s="291">
        <f t="shared" si="155"/>
        <v>0</v>
      </c>
      <c r="P81" s="370">
        <f t="shared" si="155"/>
        <v>0</v>
      </c>
      <c r="Q81" s="292">
        <f t="shared" si="146"/>
        <v>0</v>
      </c>
      <c r="R81" s="556"/>
      <c r="S81" s="291">
        <f t="shared" ref="S81:AD81" si="156">S78-S79-S80</f>
        <v>0</v>
      </c>
      <c r="T81" s="291">
        <f t="shared" si="156"/>
        <v>0</v>
      </c>
      <c r="U81" s="291">
        <f t="shared" si="156"/>
        <v>0</v>
      </c>
      <c r="V81" s="291">
        <f t="shared" si="156"/>
        <v>0</v>
      </c>
      <c r="W81" s="291">
        <f t="shared" si="156"/>
        <v>0</v>
      </c>
      <c r="X81" s="291">
        <f t="shared" si="156"/>
        <v>0</v>
      </c>
      <c r="Y81" s="291">
        <f t="shared" si="156"/>
        <v>0</v>
      </c>
      <c r="Z81" s="291">
        <f t="shared" si="156"/>
        <v>0</v>
      </c>
      <c r="AA81" s="291">
        <f t="shared" si="156"/>
        <v>0</v>
      </c>
      <c r="AB81" s="291">
        <f t="shared" si="156"/>
        <v>0</v>
      </c>
      <c r="AC81" s="291">
        <f t="shared" si="156"/>
        <v>0</v>
      </c>
      <c r="AD81" s="370">
        <f t="shared" si="156"/>
        <v>0</v>
      </c>
      <c r="AE81" s="292">
        <f t="shared" si="148"/>
        <v>0</v>
      </c>
      <c r="AF81" s="287"/>
      <c r="AG81" s="515">
        <f>AG78-AG79-AG80</f>
        <v>0</v>
      </c>
      <c r="AH81" s="515">
        <f>AH78-AH79-AH80</f>
        <v>0</v>
      </c>
      <c r="AI81" s="515">
        <f>AI78-AI79-AI80</f>
        <v>0</v>
      </c>
      <c r="AJ81" s="671">
        <f>AJ78-AJ79-AJ80</f>
        <v>0</v>
      </c>
      <c r="AK81" s="672">
        <f t="shared" si="149"/>
        <v>0</v>
      </c>
      <c r="AL81" s="673"/>
      <c r="AM81" s="674">
        <f>AM78-AM79-AM80</f>
        <v>0</v>
      </c>
      <c r="AN81" s="675">
        <f>AN78-AN79-AN80</f>
        <v>0</v>
      </c>
      <c r="AO81" s="675">
        <f>AO78-AO79-AO80</f>
        <v>0</v>
      </c>
      <c r="AP81" s="689">
        <f>AP78-AP79-AP80</f>
        <v>0</v>
      </c>
      <c r="AQ81" s="676">
        <f t="shared" si="150"/>
        <v>0</v>
      </c>
      <c r="AR81" s="673"/>
      <c r="AS81" s="677">
        <f>AS78-AS79-AS80</f>
        <v>0</v>
      </c>
    </row>
    <row r="82" spans="1:45" ht="14.1" customHeight="1">
      <c r="B82" s="372" t="s">
        <v>178</v>
      </c>
      <c r="C82" s="1095"/>
      <c r="D82" s="1096">
        <v>0.5</v>
      </c>
      <c r="E82" s="546">
        <f t="shared" ref="E82:P82" si="157">E78*P8COG</f>
        <v>0</v>
      </c>
      <c r="F82" s="373">
        <f t="shared" si="157"/>
        <v>0</v>
      </c>
      <c r="G82" s="373">
        <f t="shared" si="157"/>
        <v>0</v>
      </c>
      <c r="H82" s="373">
        <f t="shared" si="157"/>
        <v>0</v>
      </c>
      <c r="I82" s="373">
        <f t="shared" si="157"/>
        <v>0</v>
      </c>
      <c r="J82" s="373">
        <f t="shared" si="157"/>
        <v>0</v>
      </c>
      <c r="K82" s="373">
        <f t="shared" si="157"/>
        <v>0</v>
      </c>
      <c r="L82" s="373">
        <f t="shared" si="157"/>
        <v>0</v>
      </c>
      <c r="M82" s="373">
        <f t="shared" si="157"/>
        <v>0</v>
      </c>
      <c r="N82" s="373">
        <f t="shared" si="157"/>
        <v>0</v>
      </c>
      <c r="O82" s="373">
        <f t="shared" si="157"/>
        <v>0</v>
      </c>
      <c r="P82" s="373">
        <f t="shared" si="157"/>
        <v>0</v>
      </c>
      <c r="Q82" s="374">
        <f t="shared" si="146"/>
        <v>0</v>
      </c>
      <c r="R82" s="556"/>
      <c r="S82" s="373">
        <f t="shared" ref="S82:AD82" si="158">S78*P8COG</f>
        <v>0</v>
      </c>
      <c r="T82" s="373">
        <f t="shared" si="158"/>
        <v>0</v>
      </c>
      <c r="U82" s="373">
        <f t="shared" si="158"/>
        <v>0</v>
      </c>
      <c r="V82" s="373">
        <f t="shared" si="158"/>
        <v>0</v>
      </c>
      <c r="W82" s="373">
        <f t="shared" si="158"/>
        <v>0</v>
      </c>
      <c r="X82" s="373">
        <f t="shared" si="158"/>
        <v>0</v>
      </c>
      <c r="Y82" s="373">
        <f t="shared" si="158"/>
        <v>0</v>
      </c>
      <c r="Z82" s="373">
        <f t="shared" si="158"/>
        <v>0</v>
      </c>
      <c r="AA82" s="373">
        <f t="shared" si="158"/>
        <v>0</v>
      </c>
      <c r="AB82" s="373">
        <f t="shared" si="158"/>
        <v>0</v>
      </c>
      <c r="AC82" s="373">
        <f t="shared" si="158"/>
        <v>0</v>
      </c>
      <c r="AD82" s="373">
        <f t="shared" si="158"/>
        <v>0</v>
      </c>
      <c r="AE82" s="374">
        <f t="shared" si="148"/>
        <v>0</v>
      </c>
      <c r="AF82" s="287"/>
      <c r="AG82" s="373">
        <f>AG78*P8COG</f>
        <v>0</v>
      </c>
      <c r="AH82" s="373">
        <f>AH78*P8COG</f>
        <v>0</v>
      </c>
      <c r="AI82" s="373">
        <f>AI78*P8COG</f>
        <v>0</v>
      </c>
      <c r="AJ82" s="678">
        <f>AJ78*P8COG</f>
        <v>0</v>
      </c>
      <c r="AK82" s="679">
        <f t="shared" si="149"/>
        <v>0</v>
      </c>
      <c r="AL82" s="668"/>
      <c r="AM82" s="678">
        <f>AM78*P8COG</f>
        <v>0</v>
      </c>
      <c r="AN82" s="678">
        <f>AN78*P8COG</f>
        <v>0</v>
      </c>
      <c r="AO82" s="678">
        <f>AO78*P8COG</f>
        <v>0</v>
      </c>
      <c r="AP82" s="690">
        <f>AP78*P8COG</f>
        <v>0</v>
      </c>
      <c r="AQ82" s="681">
        <f t="shared" si="150"/>
        <v>0</v>
      </c>
      <c r="AR82" s="668"/>
      <c r="AS82" s="679">
        <f>AS78*P8COG</f>
        <v>0</v>
      </c>
    </row>
    <row r="83" spans="1:45" ht="14.1" customHeight="1" thickBot="1">
      <c r="B83" s="294" t="s">
        <v>30</v>
      </c>
      <c r="C83" s="1097"/>
      <c r="D83" s="1098"/>
      <c r="E83" s="547">
        <f t="shared" ref="E83:P83" si="159">E81-E82</f>
        <v>0</v>
      </c>
      <c r="F83" s="375">
        <f t="shared" si="159"/>
        <v>0</v>
      </c>
      <c r="G83" s="375">
        <f t="shared" si="159"/>
        <v>0</v>
      </c>
      <c r="H83" s="375">
        <f t="shared" si="159"/>
        <v>0</v>
      </c>
      <c r="I83" s="375">
        <f t="shared" si="159"/>
        <v>0</v>
      </c>
      <c r="J83" s="375">
        <f t="shared" si="159"/>
        <v>0</v>
      </c>
      <c r="K83" s="375">
        <f t="shared" si="159"/>
        <v>0</v>
      </c>
      <c r="L83" s="375">
        <f t="shared" si="159"/>
        <v>0</v>
      </c>
      <c r="M83" s="375">
        <f t="shared" si="159"/>
        <v>0</v>
      </c>
      <c r="N83" s="375">
        <f t="shared" si="159"/>
        <v>0</v>
      </c>
      <c r="O83" s="375">
        <f t="shared" si="159"/>
        <v>0</v>
      </c>
      <c r="P83" s="375">
        <f t="shared" si="159"/>
        <v>0</v>
      </c>
      <c r="Q83" s="376">
        <f t="shared" si="146"/>
        <v>0</v>
      </c>
      <c r="R83" s="556"/>
      <c r="S83" s="375">
        <f t="shared" ref="S83:AD83" si="160">S81-S82</f>
        <v>0</v>
      </c>
      <c r="T83" s="375">
        <f t="shared" si="160"/>
        <v>0</v>
      </c>
      <c r="U83" s="375">
        <f t="shared" si="160"/>
        <v>0</v>
      </c>
      <c r="V83" s="375">
        <f t="shared" si="160"/>
        <v>0</v>
      </c>
      <c r="W83" s="375">
        <f t="shared" si="160"/>
        <v>0</v>
      </c>
      <c r="X83" s="375">
        <f t="shared" si="160"/>
        <v>0</v>
      </c>
      <c r="Y83" s="375">
        <f t="shared" si="160"/>
        <v>0</v>
      </c>
      <c r="Z83" s="375">
        <f t="shared" si="160"/>
        <v>0</v>
      </c>
      <c r="AA83" s="375">
        <f t="shared" si="160"/>
        <v>0</v>
      </c>
      <c r="AB83" s="375">
        <f t="shared" si="160"/>
        <v>0</v>
      </c>
      <c r="AC83" s="375">
        <f t="shared" si="160"/>
        <v>0</v>
      </c>
      <c r="AD83" s="375">
        <f t="shared" si="160"/>
        <v>0</v>
      </c>
      <c r="AE83" s="376">
        <f t="shared" si="148"/>
        <v>0</v>
      </c>
      <c r="AF83" s="287"/>
      <c r="AG83" s="375">
        <f>AG81-AG82</f>
        <v>0</v>
      </c>
      <c r="AH83" s="375">
        <f>AH81-AH82</f>
        <v>0</v>
      </c>
      <c r="AI83" s="375">
        <f>AI81-AI82</f>
        <v>0</v>
      </c>
      <c r="AJ83" s="682">
        <f>AJ81-AJ82</f>
        <v>0</v>
      </c>
      <c r="AK83" s="683">
        <f t="shared" si="149"/>
        <v>0</v>
      </c>
      <c r="AL83" s="668"/>
      <c r="AM83" s="682">
        <f>AM81-AM82</f>
        <v>0</v>
      </c>
      <c r="AN83" s="682">
        <f>AN81-AN82</f>
        <v>0</v>
      </c>
      <c r="AO83" s="682">
        <f>AO81-AO82</f>
        <v>0</v>
      </c>
      <c r="AP83" s="684">
        <f>AP81-AP82</f>
        <v>0</v>
      </c>
      <c r="AQ83" s="684">
        <f t="shared" si="150"/>
        <v>0</v>
      </c>
      <c r="AR83" s="668"/>
      <c r="AS83" s="685">
        <f>AS81-AS82</f>
        <v>0</v>
      </c>
    </row>
    <row r="84" spans="1:45" s="88" customFormat="1" ht="14.1" customHeight="1">
      <c r="A84" s="86"/>
      <c r="B84" s="269"/>
      <c r="C84" s="1084"/>
      <c r="D84" s="1085"/>
      <c r="E84" s="293"/>
      <c r="F84" s="86"/>
      <c r="G84" s="86"/>
      <c r="H84" s="86"/>
      <c r="I84" s="86"/>
      <c r="J84" s="86"/>
      <c r="K84" s="86"/>
      <c r="L84" s="86"/>
      <c r="M84" s="86"/>
      <c r="N84" s="86"/>
      <c r="O84" s="86"/>
      <c r="Q84" s="270"/>
      <c r="R84" s="554"/>
      <c r="S84" s="86"/>
      <c r="T84" s="86"/>
      <c r="U84" s="86"/>
      <c r="V84" s="86"/>
      <c r="W84" s="86"/>
      <c r="X84" s="86"/>
      <c r="Y84" s="86"/>
      <c r="Z84" s="86"/>
      <c r="AA84" s="86"/>
      <c r="AB84" s="86"/>
      <c r="AC84" s="86"/>
      <c r="AE84" s="270"/>
      <c r="AF84" s="270"/>
      <c r="AG84" s="86"/>
      <c r="AH84" s="86"/>
      <c r="AI84" s="86"/>
      <c r="AK84" s="270"/>
      <c r="AM84" s="271"/>
      <c r="AN84" s="86"/>
      <c r="AO84" s="86"/>
      <c r="AP84" s="262"/>
      <c r="AQ84" s="262"/>
      <c r="AS84" s="270"/>
    </row>
    <row r="85" spans="1:45" ht="14.1" customHeight="1">
      <c r="A85" s="272"/>
      <c r="B85" s="98" t="s">
        <v>276</v>
      </c>
      <c r="C85" s="1086"/>
      <c r="D85" s="1087"/>
      <c r="E85" s="545"/>
      <c r="F85" s="274"/>
      <c r="G85" s="274"/>
      <c r="H85" s="274"/>
      <c r="I85" s="274"/>
      <c r="J85" s="275"/>
      <c r="K85" s="275"/>
      <c r="L85" s="275"/>
      <c r="M85" s="275"/>
      <c r="N85" s="275"/>
      <c r="O85" s="275"/>
      <c r="P85" s="276"/>
      <c r="Q85" s="277"/>
      <c r="R85" s="555"/>
      <c r="S85" s="274"/>
      <c r="T85" s="274"/>
      <c r="U85" s="274"/>
      <c r="V85" s="274"/>
      <c r="W85" s="274"/>
      <c r="X85" s="275"/>
      <c r="Y85" s="275"/>
      <c r="Z85" s="275"/>
      <c r="AA85" s="275"/>
      <c r="AB85" s="275"/>
      <c r="AC85" s="275"/>
      <c r="AD85" s="276"/>
      <c r="AE85" s="277"/>
      <c r="AF85" s="246"/>
      <c r="AG85" s="275"/>
      <c r="AH85" s="275"/>
      <c r="AI85" s="275"/>
      <c r="AJ85" s="276"/>
      <c r="AK85" s="277"/>
      <c r="AL85" s="256"/>
      <c r="AM85" s="278"/>
      <c r="AN85" s="275"/>
      <c r="AO85" s="275"/>
      <c r="AP85" s="280"/>
      <c r="AQ85" s="280"/>
      <c r="AR85" s="256"/>
      <c r="AS85" s="277"/>
    </row>
    <row r="86" spans="1:45" ht="14.1" customHeight="1">
      <c r="B86" s="359" t="s">
        <v>76</v>
      </c>
      <c r="C86" s="1088"/>
      <c r="D86" s="1089">
        <v>0.02</v>
      </c>
      <c r="E86" s="101">
        <v>0</v>
      </c>
      <c r="F86" s="77">
        <f t="shared" ref="F86:P86" si="161">E86*(1+P9GrowthRate)</f>
        <v>0</v>
      </c>
      <c r="G86" s="77">
        <f t="shared" si="161"/>
        <v>0</v>
      </c>
      <c r="H86" s="77">
        <f t="shared" si="161"/>
        <v>0</v>
      </c>
      <c r="I86" s="77">
        <f t="shared" si="161"/>
        <v>0</v>
      </c>
      <c r="J86" s="77">
        <f t="shared" si="161"/>
        <v>0</v>
      </c>
      <c r="K86" s="77">
        <f t="shared" si="161"/>
        <v>0</v>
      </c>
      <c r="L86" s="77">
        <f t="shared" si="161"/>
        <v>0</v>
      </c>
      <c r="M86" s="77">
        <f t="shared" si="161"/>
        <v>0</v>
      </c>
      <c r="N86" s="77">
        <f t="shared" si="161"/>
        <v>0</v>
      </c>
      <c r="O86" s="77">
        <f t="shared" si="161"/>
        <v>0</v>
      </c>
      <c r="P86" s="77">
        <f t="shared" si="161"/>
        <v>0</v>
      </c>
      <c r="Q86" s="360">
        <f>SUM(E86:P86)</f>
        <v>0</v>
      </c>
      <c r="R86" s="555"/>
      <c r="S86" s="77">
        <f>P86*(1+P9GrowthRate)</f>
        <v>0</v>
      </c>
      <c r="T86" s="77">
        <f t="shared" ref="T86:AD86" si="162">S86*(1+P9GrowthRate)</f>
        <v>0</v>
      </c>
      <c r="U86" s="77">
        <f t="shared" si="162"/>
        <v>0</v>
      </c>
      <c r="V86" s="77">
        <f t="shared" si="162"/>
        <v>0</v>
      </c>
      <c r="W86" s="77">
        <f t="shared" si="162"/>
        <v>0</v>
      </c>
      <c r="X86" s="77">
        <f t="shared" si="162"/>
        <v>0</v>
      </c>
      <c r="Y86" s="77">
        <f t="shared" si="162"/>
        <v>0</v>
      </c>
      <c r="Z86" s="77">
        <f t="shared" si="162"/>
        <v>0</v>
      </c>
      <c r="AA86" s="77">
        <f t="shared" si="162"/>
        <v>0</v>
      </c>
      <c r="AB86" s="77">
        <f t="shared" si="162"/>
        <v>0</v>
      </c>
      <c r="AC86" s="77">
        <f t="shared" si="162"/>
        <v>0</v>
      </c>
      <c r="AD86" s="77">
        <f t="shared" si="162"/>
        <v>0</v>
      </c>
      <c r="AE86" s="360">
        <f>SUM(S86:AD86)</f>
        <v>0</v>
      </c>
      <c r="AF86" s="246"/>
      <c r="AG86" s="1162">
        <f>-FV(P9GrowthRate,3,($AD86*(1+P9GrowthRate)))</f>
        <v>0</v>
      </c>
      <c r="AH86" s="77">
        <f>AG86*(1+P9GrowthRate)^3</f>
        <v>0</v>
      </c>
      <c r="AI86" s="101">
        <f>AH86*(1+P9GrowthRate)^3</f>
        <v>0</v>
      </c>
      <c r="AJ86" s="101">
        <f>AI86*(1+P9GrowthRate)^3</f>
        <v>0</v>
      </c>
      <c r="AK86" s="653">
        <f>SUM(AG86:AJ86)</f>
        <v>0</v>
      </c>
      <c r="AL86" s="654"/>
      <c r="AM86" s="1147">
        <f>AJ86*(1+P9GrowthRate)^3</f>
        <v>0</v>
      </c>
      <c r="AN86" s="655">
        <f>AM86*(1+P9GrowthRate)^3</f>
        <v>0</v>
      </c>
      <c r="AO86" s="655">
        <f>AN86*(1+P9GrowthRate)^3</f>
        <v>0</v>
      </c>
      <c r="AP86" s="652">
        <f>AO86*(1+P9GrowthRate)^3</f>
        <v>0</v>
      </c>
      <c r="AQ86" s="656">
        <f>SUM(AM86:AP86)</f>
        <v>0</v>
      </c>
      <c r="AR86" s="654"/>
      <c r="AS86" s="1082">
        <f>AQ86*(1+P9GrowthRate)^12</f>
        <v>0</v>
      </c>
    </row>
    <row r="87" spans="1:45" ht="14.1" customHeight="1">
      <c r="A87" s="272"/>
      <c r="B87" s="1078" t="s">
        <v>77</v>
      </c>
      <c r="C87" s="1076"/>
      <c r="D87" s="1077">
        <v>2.5000000000000001E-2</v>
      </c>
      <c r="E87" s="1079">
        <v>0</v>
      </c>
      <c r="F87" s="1079">
        <f>E87</f>
        <v>0</v>
      </c>
      <c r="G87" s="1079">
        <f t="shared" ref="G87:P87" si="163">F87</f>
        <v>0</v>
      </c>
      <c r="H87" s="1079">
        <f t="shared" si="163"/>
        <v>0</v>
      </c>
      <c r="I87" s="1079">
        <f t="shared" si="163"/>
        <v>0</v>
      </c>
      <c r="J87" s="1079">
        <f t="shared" si="163"/>
        <v>0</v>
      </c>
      <c r="K87" s="1079">
        <f t="shared" si="163"/>
        <v>0</v>
      </c>
      <c r="L87" s="1079">
        <f t="shared" si="163"/>
        <v>0</v>
      </c>
      <c r="M87" s="1079">
        <f t="shared" si="163"/>
        <v>0</v>
      </c>
      <c r="N87" s="1079">
        <f t="shared" si="163"/>
        <v>0</v>
      </c>
      <c r="O87" s="1079">
        <f t="shared" si="163"/>
        <v>0</v>
      </c>
      <c r="P87" s="1079">
        <f t="shared" si="163"/>
        <v>0</v>
      </c>
      <c r="Q87" s="657"/>
      <c r="R87" s="1080"/>
      <c r="S87" s="1079">
        <f>P87*(1+$D87)</f>
        <v>0</v>
      </c>
      <c r="T87" s="1079">
        <f>S87</f>
        <v>0</v>
      </c>
      <c r="U87" s="1079">
        <f t="shared" ref="U87:AD87" si="164">T87</f>
        <v>0</v>
      </c>
      <c r="V87" s="1079">
        <f t="shared" si="164"/>
        <v>0</v>
      </c>
      <c r="W87" s="1079">
        <f t="shared" si="164"/>
        <v>0</v>
      </c>
      <c r="X87" s="1079">
        <f t="shared" si="164"/>
        <v>0</v>
      </c>
      <c r="Y87" s="1079">
        <f t="shared" si="164"/>
        <v>0</v>
      </c>
      <c r="Z87" s="1079">
        <f t="shared" si="164"/>
        <v>0</v>
      </c>
      <c r="AA87" s="1079">
        <f t="shared" si="164"/>
        <v>0</v>
      </c>
      <c r="AB87" s="1079">
        <f t="shared" si="164"/>
        <v>0</v>
      </c>
      <c r="AC87" s="1079">
        <f t="shared" si="164"/>
        <v>0</v>
      </c>
      <c r="AD87" s="1079">
        <f t="shared" si="164"/>
        <v>0</v>
      </c>
      <c r="AE87" s="657"/>
      <c r="AF87" s="668"/>
      <c r="AG87" s="883">
        <f>AD87*(1+$D87)</f>
        <v>0</v>
      </c>
      <c r="AH87" s="1079">
        <f>AG87</f>
        <v>0</v>
      </c>
      <c r="AI87" s="1079">
        <f>AH87</f>
        <v>0</v>
      </c>
      <c r="AJ87" s="1079">
        <f>AI87</f>
        <v>0</v>
      </c>
      <c r="AK87" s="657"/>
      <c r="AL87" s="668"/>
      <c r="AM87" s="883">
        <f>AJ87*(1+$D87)</f>
        <v>0</v>
      </c>
      <c r="AN87" s="1079">
        <f>AM87</f>
        <v>0</v>
      </c>
      <c r="AO87" s="1079">
        <f>AN87</f>
        <v>0</v>
      </c>
      <c r="AP87" s="1081">
        <f>AO87</f>
        <v>0</v>
      </c>
      <c r="AQ87" s="659"/>
      <c r="AR87" s="668"/>
      <c r="AS87" s="1083">
        <f>AP87*(1+$D87)</f>
        <v>0</v>
      </c>
    </row>
    <row r="88" spans="1:45" ht="14.1" customHeight="1">
      <c r="A88" s="272"/>
      <c r="B88" s="362" t="s">
        <v>91</v>
      </c>
      <c r="C88" s="1090"/>
      <c r="D88" s="1091"/>
      <c r="E88" s="364">
        <f t="shared" ref="E88:P88" si="165">PRODUCT(E86:E87)</f>
        <v>0</v>
      </c>
      <c r="F88" s="364">
        <f t="shared" si="165"/>
        <v>0</v>
      </c>
      <c r="G88" s="364">
        <f t="shared" si="165"/>
        <v>0</v>
      </c>
      <c r="H88" s="364">
        <f t="shared" si="165"/>
        <v>0</v>
      </c>
      <c r="I88" s="364">
        <f t="shared" si="165"/>
        <v>0</v>
      </c>
      <c r="J88" s="364">
        <f t="shared" si="165"/>
        <v>0</v>
      </c>
      <c r="K88" s="364">
        <f t="shared" si="165"/>
        <v>0</v>
      </c>
      <c r="L88" s="364">
        <f t="shared" si="165"/>
        <v>0</v>
      </c>
      <c r="M88" s="364">
        <f t="shared" si="165"/>
        <v>0</v>
      </c>
      <c r="N88" s="364">
        <f t="shared" si="165"/>
        <v>0</v>
      </c>
      <c r="O88" s="364">
        <f t="shared" si="165"/>
        <v>0</v>
      </c>
      <c r="P88" s="365">
        <f t="shared" si="165"/>
        <v>0</v>
      </c>
      <c r="Q88" s="286">
        <f t="shared" ref="Q88:Q93" si="166">SUM(E88:P88)</f>
        <v>0</v>
      </c>
      <c r="R88" s="556"/>
      <c r="S88" s="363">
        <f t="shared" ref="S88:AD88" si="167">PRODUCT(S86:S87)</f>
        <v>0</v>
      </c>
      <c r="T88" s="364">
        <f t="shared" si="167"/>
        <v>0</v>
      </c>
      <c r="U88" s="364">
        <f t="shared" si="167"/>
        <v>0</v>
      </c>
      <c r="V88" s="364">
        <f t="shared" si="167"/>
        <v>0</v>
      </c>
      <c r="W88" s="364">
        <f t="shared" si="167"/>
        <v>0</v>
      </c>
      <c r="X88" s="364">
        <f t="shared" si="167"/>
        <v>0</v>
      </c>
      <c r="Y88" s="364">
        <f t="shared" si="167"/>
        <v>0</v>
      </c>
      <c r="Z88" s="364">
        <f t="shared" si="167"/>
        <v>0</v>
      </c>
      <c r="AA88" s="364">
        <f t="shared" si="167"/>
        <v>0</v>
      </c>
      <c r="AB88" s="364">
        <f t="shared" si="167"/>
        <v>0</v>
      </c>
      <c r="AC88" s="364">
        <f t="shared" si="167"/>
        <v>0</v>
      </c>
      <c r="AD88" s="365">
        <f t="shared" si="167"/>
        <v>0</v>
      </c>
      <c r="AE88" s="286">
        <f t="shared" ref="AE88:AE93" si="168">SUM(S88:AD88)</f>
        <v>0</v>
      </c>
      <c r="AF88" s="283"/>
      <c r="AG88" s="366">
        <f>PRODUCT(AG86:AG87)</f>
        <v>0</v>
      </c>
      <c r="AH88" s="364">
        <f>PRODUCT(AH86:AH87)</f>
        <v>0</v>
      </c>
      <c r="AI88" s="364">
        <f>PRODUCT(AI86:AI87)</f>
        <v>0</v>
      </c>
      <c r="AJ88" s="660">
        <f>PRODUCT(AJ86:AJ87)</f>
        <v>0</v>
      </c>
      <c r="AK88" s="661">
        <f t="shared" ref="AK88:AK93" si="169">SUM(AG88:AJ88)</f>
        <v>0</v>
      </c>
      <c r="AL88" s="658"/>
      <c r="AM88" s="662">
        <f>PRODUCT(AM86:AM87)</f>
        <v>0</v>
      </c>
      <c r="AN88" s="663">
        <f>PRODUCT(AN86:AN87)</f>
        <v>0</v>
      </c>
      <c r="AO88" s="663">
        <f>PRODUCT(AO86:AO87)</f>
        <v>0</v>
      </c>
      <c r="AP88" s="664">
        <f>PRODUCT(AP86:AP87)</f>
        <v>0</v>
      </c>
      <c r="AQ88" s="665">
        <f t="shared" ref="AQ88:AQ93" si="170">SUM(AM88:AP88)</f>
        <v>0</v>
      </c>
      <c r="AR88" s="658"/>
      <c r="AS88" s="666">
        <f>PRODUCT(AS86:AS87)</f>
        <v>0</v>
      </c>
    </row>
    <row r="89" spans="1:45" ht="14.1" customHeight="1">
      <c r="A89" s="272"/>
      <c r="B89" s="367" t="s">
        <v>78</v>
      </c>
      <c r="C89" s="1092">
        <v>0.5</v>
      </c>
      <c r="D89" s="1089">
        <v>0.15</v>
      </c>
      <c r="E89" s="386">
        <f t="shared" ref="E89:P89" si="171">E88*P9CommRate*P9CommSales</f>
        <v>0</v>
      </c>
      <c r="F89" s="368">
        <f t="shared" si="171"/>
        <v>0</v>
      </c>
      <c r="G89" s="368">
        <f t="shared" si="171"/>
        <v>0</v>
      </c>
      <c r="H89" s="368">
        <f t="shared" si="171"/>
        <v>0</v>
      </c>
      <c r="I89" s="368">
        <f t="shared" si="171"/>
        <v>0</v>
      </c>
      <c r="J89" s="368">
        <f t="shared" si="171"/>
        <v>0</v>
      </c>
      <c r="K89" s="368">
        <f t="shared" si="171"/>
        <v>0</v>
      </c>
      <c r="L89" s="368">
        <f t="shared" si="171"/>
        <v>0</v>
      </c>
      <c r="M89" s="368">
        <f t="shared" si="171"/>
        <v>0</v>
      </c>
      <c r="N89" s="368">
        <f t="shared" si="171"/>
        <v>0</v>
      </c>
      <c r="O89" s="368">
        <f t="shared" si="171"/>
        <v>0</v>
      </c>
      <c r="P89" s="368">
        <f t="shared" si="171"/>
        <v>0</v>
      </c>
      <c r="Q89" s="281">
        <f t="shared" si="166"/>
        <v>0</v>
      </c>
      <c r="R89" s="556"/>
      <c r="S89" s="368">
        <f t="shared" ref="S89:AD89" si="172">S88*P9CommRate*P9CommSales</f>
        <v>0</v>
      </c>
      <c r="T89" s="368">
        <f t="shared" si="172"/>
        <v>0</v>
      </c>
      <c r="U89" s="368">
        <f t="shared" si="172"/>
        <v>0</v>
      </c>
      <c r="V89" s="368">
        <f t="shared" si="172"/>
        <v>0</v>
      </c>
      <c r="W89" s="368">
        <f t="shared" si="172"/>
        <v>0</v>
      </c>
      <c r="X89" s="368">
        <f t="shared" si="172"/>
        <v>0</v>
      </c>
      <c r="Y89" s="368">
        <f t="shared" si="172"/>
        <v>0</v>
      </c>
      <c r="Z89" s="368">
        <f t="shared" si="172"/>
        <v>0</v>
      </c>
      <c r="AA89" s="368">
        <f t="shared" si="172"/>
        <v>0</v>
      </c>
      <c r="AB89" s="368">
        <f t="shared" si="172"/>
        <v>0</v>
      </c>
      <c r="AC89" s="368">
        <f t="shared" si="172"/>
        <v>0</v>
      </c>
      <c r="AD89" s="368">
        <f t="shared" si="172"/>
        <v>0</v>
      </c>
      <c r="AE89" s="281">
        <f t="shared" si="168"/>
        <v>0</v>
      </c>
      <c r="AF89" s="287"/>
      <c r="AG89" s="368">
        <f>AG88*P9CommRate*P9CommSales</f>
        <v>0</v>
      </c>
      <c r="AH89" s="368">
        <f>AH88*P9CommRate*P9CommSales</f>
        <v>0</v>
      </c>
      <c r="AI89" s="368">
        <f>AI88*P9CommRate*P9CommSales</f>
        <v>0</v>
      </c>
      <c r="AJ89" s="667">
        <f>AJ88*P9CommRate*P9CommSales</f>
        <v>0</v>
      </c>
      <c r="AK89" s="661">
        <f t="shared" si="169"/>
        <v>0</v>
      </c>
      <c r="AL89" s="668"/>
      <c r="AM89" s="667">
        <f>AM88*P9CommRate*P9CommSales</f>
        <v>0</v>
      </c>
      <c r="AN89" s="667">
        <f>AN88*P9CommRate*P9CommSales</f>
        <v>0</v>
      </c>
      <c r="AO89" s="667">
        <f>AO88*P9CommRate*P9CommSales</f>
        <v>0</v>
      </c>
      <c r="AP89" s="688">
        <f>AP88*P9CommRate*P9CommSales</f>
        <v>0</v>
      </c>
      <c r="AQ89" s="665">
        <f t="shared" si="170"/>
        <v>0</v>
      </c>
      <c r="AR89" s="668"/>
      <c r="AS89" s="670">
        <f>AS88*P9CommRate*P9CommSales</f>
        <v>0</v>
      </c>
    </row>
    <row r="90" spans="1:45" ht="14.1" customHeight="1">
      <c r="A90" s="272"/>
      <c r="B90" s="367" t="s">
        <v>79</v>
      </c>
      <c r="C90" s="1088"/>
      <c r="D90" s="1089">
        <v>0.03</v>
      </c>
      <c r="E90" s="386">
        <f t="shared" ref="E90:P90" si="173">E88*P9ReturnRate</f>
        <v>0</v>
      </c>
      <c r="F90" s="368">
        <f t="shared" si="173"/>
        <v>0</v>
      </c>
      <c r="G90" s="368">
        <f t="shared" si="173"/>
        <v>0</v>
      </c>
      <c r="H90" s="368">
        <f t="shared" si="173"/>
        <v>0</v>
      </c>
      <c r="I90" s="368">
        <f t="shared" si="173"/>
        <v>0</v>
      </c>
      <c r="J90" s="368">
        <f t="shared" si="173"/>
        <v>0</v>
      </c>
      <c r="K90" s="368">
        <f t="shared" si="173"/>
        <v>0</v>
      </c>
      <c r="L90" s="368">
        <f t="shared" si="173"/>
        <v>0</v>
      </c>
      <c r="M90" s="368">
        <f t="shared" si="173"/>
        <v>0</v>
      </c>
      <c r="N90" s="368">
        <f t="shared" si="173"/>
        <v>0</v>
      </c>
      <c r="O90" s="368">
        <f t="shared" si="173"/>
        <v>0</v>
      </c>
      <c r="P90" s="368">
        <f t="shared" si="173"/>
        <v>0</v>
      </c>
      <c r="Q90" s="281">
        <f t="shared" si="166"/>
        <v>0</v>
      </c>
      <c r="R90" s="556"/>
      <c r="S90" s="368">
        <f t="shared" ref="S90:AD90" si="174">S88*P9ReturnRate</f>
        <v>0</v>
      </c>
      <c r="T90" s="368">
        <f t="shared" si="174"/>
        <v>0</v>
      </c>
      <c r="U90" s="368">
        <f t="shared" si="174"/>
        <v>0</v>
      </c>
      <c r="V90" s="368">
        <f t="shared" si="174"/>
        <v>0</v>
      </c>
      <c r="W90" s="368">
        <f t="shared" si="174"/>
        <v>0</v>
      </c>
      <c r="X90" s="368">
        <f t="shared" si="174"/>
        <v>0</v>
      </c>
      <c r="Y90" s="368">
        <f t="shared" si="174"/>
        <v>0</v>
      </c>
      <c r="Z90" s="368">
        <f t="shared" si="174"/>
        <v>0</v>
      </c>
      <c r="AA90" s="368">
        <f t="shared" si="174"/>
        <v>0</v>
      </c>
      <c r="AB90" s="368">
        <f t="shared" si="174"/>
        <v>0</v>
      </c>
      <c r="AC90" s="368">
        <f t="shared" si="174"/>
        <v>0</v>
      </c>
      <c r="AD90" s="368">
        <f t="shared" si="174"/>
        <v>0</v>
      </c>
      <c r="AE90" s="281">
        <f t="shared" si="168"/>
        <v>0</v>
      </c>
      <c r="AF90" s="287"/>
      <c r="AG90" s="368">
        <f>AG88*P9ReturnRate</f>
        <v>0</v>
      </c>
      <c r="AH90" s="368">
        <f>AH88*P9ReturnRate</f>
        <v>0</v>
      </c>
      <c r="AI90" s="368">
        <f>AI88*P9ReturnRate</f>
        <v>0</v>
      </c>
      <c r="AJ90" s="667">
        <f>AJ88*P9ReturnRate</f>
        <v>0</v>
      </c>
      <c r="AK90" s="670">
        <f t="shared" si="169"/>
        <v>0</v>
      </c>
      <c r="AL90" s="668"/>
      <c r="AM90" s="667">
        <f>AM88*P9ReturnRate</f>
        <v>0</v>
      </c>
      <c r="AN90" s="667">
        <f>AN88*P9ReturnRate</f>
        <v>0</v>
      </c>
      <c r="AO90" s="667">
        <f>AO88*P9ReturnRate</f>
        <v>0</v>
      </c>
      <c r="AP90" s="688">
        <f>AP88*P9ReturnRate</f>
        <v>0</v>
      </c>
      <c r="AQ90" s="669">
        <f t="shared" si="170"/>
        <v>0</v>
      </c>
      <c r="AR90" s="668"/>
      <c r="AS90" s="670">
        <f>AS88*P9ReturnRate</f>
        <v>0</v>
      </c>
    </row>
    <row r="91" spans="1:45" ht="14.1" customHeight="1" thickBot="1">
      <c r="B91" s="369" t="s">
        <v>29</v>
      </c>
      <c r="C91" s="1093"/>
      <c r="D91" s="1094"/>
      <c r="E91" s="312">
        <f t="shared" ref="E91:P91" si="175">E88-E89-E90</f>
        <v>0</v>
      </c>
      <c r="F91" s="291">
        <f t="shared" si="175"/>
        <v>0</v>
      </c>
      <c r="G91" s="291">
        <f t="shared" si="175"/>
        <v>0</v>
      </c>
      <c r="H91" s="291">
        <f t="shared" si="175"/>
        <v>0</v>
      </c>
      <c r="I91" s="291">
        <f t="shared" si="175"/>
        <v>0</v>
      </c>
      <c r="J91" s="291">
        <f t="shared" si="175"/>
        <v>0</v>
      </c>
      <c r="K91" s="291">
        <f t="shared" si="175"/>
        <v>0</v>
      </c>
      <c r="L91" s="291">
        <f t="shared" si="175"/>
        <v>0</v>
      </c>
      <c r="M91" s="291">
        <f t="shared" si="175"/>
        <v>0</v>
      </c>
      <c r="N91" s="291">
        <f t="shared" si="175"/>
        <v>0</v>
      </c>
      <c r="O91" s="291">
        <f t="shared" si="175"/>
        <v>0</v>
      </c>
      <c r="P91" s="370">
        <f t="shared" si="175"/>
        <v>0</v>
      </c>
      <c r="Q91" s="292">
        <f t="shared" si="166"/>
        <v>0</v>
      </c>
      <c r="R91" s="556"/>
      <c r="S91" s="291">
        <f t="shared" ref="S91:AD91" si="176">S88-S89-S90</f>
        <v>0</v>
      </c>
      <c r="T91" s="291">
        <f t="shared" si="176"/>
        <v>0</v>
      </c>
      <c r="U91" s="291">
        <f t="shared" si="176"/>
        <v>0</v>
      </c>
      <c r="V91" s="291">
        <f t="shared" si="176"/>
        <v>0</v>
      </c>
      <c r="W91" s="291">
        <f t="shared" si="176"/>
        <v>0</v>
      </c>
      <c r="X91" s="291">
        <f t="shared" si="176"/>
        <v>0</v>
      </c>
      <c r="Y91" s="291">
        <f t="shared" si="176"/>
        <v>0</v>
      </c>
      <c r="Z91" s="291">
        <f t="shared" si="176"/>
        <v>0</v>
      </c>
      <c r="AA91" s="291">
        <f t="shared" si="176"/>
        <v>0</v>
      </c>
      <c r="AB91" s="291">
        <f t="shared" si="176"/>
        <v>0</v>
      </c>
      <c r="AC91" s="291">
        <f t="shared" si="176"/>
        <v>0</v>
      </c>
      <c r="AD91" s="370">
        <f t="shared" si="176"/>
        <v>0</v>
      </c>
      <c r="AE91" s="292">
        <f t="shared" si="168"/>
        <v>0</v>
      </c>
      <c r="AF91" s="283"/>
      <c r="AG91" s="514">
        <f>AG88-AG89-AG90</f>
        <v>0</v>
      </c>
      <c r="AH91" s="515">
        <f>AH88-AH89-AH90</f>
        <v>0</v>
      </c>
      <c r="AI91" s="515">
        <f>AI88-AI89-AI90</f>
        <v>0</v>
      </c>
      <c r="AJ91" s="671">
        <f>AJ88-AJ89-AJ90</f>
        <v>0</v>
      </c>
      <c r="AK91" s="672">
        <f t="shared" si="169"/>
        <v>0</v>
      </c>
      <c r="AL91" s="673"/>
      <c r="AM91" s="674">
        <f>AM88-AM89-AM90</f>
        <v>0</v>
      </c>
      <c r="AN91" s="675">
        <f>AN88-AN89-AN90</f>
        <v>0</v>
      </c>
      <c r="AO91" s="675">
        <f>AO88-AO89-AO90</f>
        <v>0</v>
      </c>
      <c r="AP91" s="689">
        <f>AP88-AP89-AP90</f>
        <v>0</v>
      </c>
      <c r="AQ91" s="676">
        <f t="shared" si="170"/>
        <v>0</v>
      </c>
      <c r="AR91" s="673"/>
      <c r="AS91" s="677">
        <f>AS88-AS89-AS90</f>
        <v>0</v>
      </c>
    </row>
    <row r="92" spans="1:45" ht="14.1" customHeight="1">
      <c r="B92" s="372" t="s">
        <v>178</v>
      </c>
      <c r="C92" s="1095"/>
      <c r="D92" s="1096">
        <v>0.5</v>
      </c>
      <c r="E92" s="546">
        <f t="shared" ref="E92:P92" si="177">E88*P9COG</f>
        <v>0</v>
      </c>
      <c r="F92" s="373">
        <f t="shared" si="177"/>
        <v>0</v>
      </c>
      <c r="G92" s="373">
        <f t="shared" si="177"/>
        <v>0</v>
      </c>
      <c r="H92" s="373">
        <f t="shared" si="177"/>
        <v>0</v>
      </c>
      <c r="I92" s="373">
        <f t="shared" si="177"/>
        <v>0</v>
      </c>
      <c r="J92" s="373">
        <f t="shared" si="177"/>
        <v>0</v>
      </c>
      <c r="K92" s="373">
        <f t="shared" si="177"/>
        <v>0</v>
      </c>
      <c r="L92" s="373">
        <f t="shared" si="177"/>
        <v>0</v>
      </c>
      <c r="M92" s="373">
        <f t="shared" si="177"/>
        <v>0</v>
      </c>
      <c r="N92" s="373">
        <f t="shared" si="177"/>
        <v>0</v>
      </c>
      <c r="O92" s="373">
        <f t="shared" si="177"/>
        <v>0</v>
      </c>
      <c r="P92" s="373">
        <f t="shared" si="177"/>
        <v>0</v>
      </c>
      <c r="Q92" s="374">
        <f t="shared" si="166"/>
        <v>0</v>
      </c>
      <c r="R92" s="556"/>
      <c r="S92" s="373">
        <f t="shared" ref="S92:AD92" si="178">S88*P9COG</f>
        <v>0</v>
      </c>
      <c r="T92" s="373">
        <f t="shared" si="178"/>
        <v>0</v>
      </c>
      <c r="U92" s="373">
        <f t="shared" si="178"/>
        <v>0</v>
      </c>
      <c r="V92" s="373">
        <f t="shared" si="178"/>
        <v>0</v>
      </c>
      <c r="W92" s="373">
        <f t="shared" si="178"/>
        <v>0</v>
      </c>
      <c r="X92" s="373">
        <f t="shared" si="178"/>
        <v>0</v>
      </c>
      <c r="Y92" s="373">
        <f t="shared" si="178"/>
        <v>0</v>
      </c>
      <c r="Z92" s="373">
        <f t="shared" si="178"/>
        <v>0</v>
      </c>
      <c r="AA92" s="373">
        <f t="shared" si="178"/>
        <v>0</v>
      </c>
      <c r="AB92" s="373">
        <f t="shared" si="178"/>
        <v>0</v>
      </c>
      <c r="AC92" s="373">
        <f t="shared" si="178"/>
        <v>0</v>
      </c>
      <c r="AD92" s="373">
        <f t="shared" si="178"/>
        <v>0</v>
      </c>
      <c r="AE92" s="374">
        <f t="shared" si="168"/>
        <v>0</v>
      </c>
      <c r="AF92" s="287"/>
      <c r="AG92" s="373">
        <f>AG88*P9COG</f>
        <v>0</v>
      </c>
      <c r="AH92" s="373">
        <f>AH88*P9COG</f>
        <v>0</v>
      </c>
      <c r="AI92" s="373">
        <f>AI88*P9COG</f>
        <v>0</v>
      </c>
      <c r="AJ92" s="678">
        <f>AJ88*P9COG</f>
        <v>0</v>
      </c>
      <c r="AK92" s="679">
        <f t="shared" si="169"/>
        <v>0</v>
      </c>
      <c r="AL92" s="668"/>
      <c r="AM92" s="678">
        <f>AM88*P9COG</f>
        <v>0</v>
      </c>
      <c r="AN92" s="678">
        <f>AN88*P9COG</f>
        <v>0</v>
      </c>
      <c r="AO92" s="678">
        <f>AO88*P9COG</f>
        <v>0</v>
      </c>
      <c r="AP92" s="690">
        <f>AP88*P9COG</f>
        <v>0</v>
      </c>
      <c r="AQ92" s="681">
        <f t="shared" si="170"/>
        <v>0</v>
      </c>
      <c r="AR92" s="668"/>
      <c r="AS92" s="679">
        <f>AS88*P9COG</f>
        <v>0</v>
      </c>
    </row>
    <row r="93" spans="1:45" ht="14.1" customHeight="1" thickBot="1">
      <c r="B93" s="294" t="s">
        <v>30</v>
      </c>
      <c r="C93" s="1097"/>
      <c r="D93" s="1098"/>
      <c r="E93" s="547">
        <f t="shared" ref="E93:P93" si="179">E91-E92</f>
        <v>0</v>
      </c>
      <c r="F93" s="375">
        <f t="shared" si="179"/>
        <v>0</v>
      </c>
      <c r="G93" s="375">
        <f t="shared" si="179"/>
        <v>0</v>
      </c>
      <c r="H93" s="375">
        <f t="shared" si="179"/>
        <v>0</v>
      </c>
      <c r="I93" s="375">
        <f t="shared" si="179"/>
        <v>0</v>
      </c>
      <c r="J93" s="375">
        <f t="shared" si="179"/>
        <v>0</v>
      </c>
      <c r="K93" s="375">
        <f t="shared" si="179"/>
        <v>0</v>
      </c>
      <c r="L93" s="375">
        <f t="shared" si="179"/>
        <v>0</v>
      </c>
      <c r="M93" s="375">
        <f t="shared" si="179"/>
        <v>0</v>
      </c>
      <c r="N93" s="375">
        <f t="shared" si="179"/>
        <v>0</v>
      </c>
      <c r="O93" s="375">
        <f t="shared" si="179"/>
        <v>0</v>
      </c>
      <c r="P93" s="375">
        <f t="shared" si="179"/>
        <v>0</v>
      </c>
      <c r="Q93" s="376">
        <f t="shared" si="166"/>
        <v>0</v>
      </c>
      <c r="R93" s="556"/>
      <c r="S93" s="375">
        <f t="shared" ref="S93:AD93" si="180">S91-S92</f>
        <v>0</v>
      </c>
      <c r="T93" s="375">
        <f t="shared" si="180"/>
        <v>0</v>
      </c>
      <c r="U93" s="375">
        <f t="shared" si="180"/>
        <v>0</v>
      </c>
      <c r="V93" s="375">
        <f t="shared" si="180"/>
        <v>0</v>
      </c>
      <c r="W93" s="375">
        <f t="shared" si="180"/>
        <v>0</v>
      </c>
      <c r="X93" s="375">
        <f t="shared" si="180"/>
        <v>0</v>
      </c>
      <c r="Y93" s="375">
        <f t="shared" si="180"/>
        <v>0</v>
      </c>
      <c r="Z93" s="375">
        <f t="shared" si="180"/>
        <v>0</v>
      </c>
      <c r="AA93" s="375">
        <f t="shared" si="180"/>
        <v>0</v>
      </c>
      <c r="AB93" s="375">
        <f t="shared" si="180"/>
        <v>0</v>
      </c>
      <c r="AC93" s="375">
        <f t="shared" si="180"/>
        <v>0</v>
      </c>
      <c r="AD93" s="375">
        <f t="shared" si="180"/>
        <v>0</v>
      </c>
      <c r="AE93" s="376">
        <f t="shared" si="168"/>
        <v>0</v>
      </c>
      <c r="AF93" s="287"/>
      <c r="AG93" s="375">
        <f>AG91-AG92</f>
        <v>0</v>
      </c>
      <c r="AH93" s="375">
        <f>AH91-AH92</f>
        <v>0</v>
      </c>
      <c r="AI93" s="375">
        <f>AI91-AI92</f>
        <v>0</v>
      </c>
      <c r="AJ93" s="682">
        <f>AJ91-AJ92</f>
        <v>0</v>
      </c>
      <c r="AK93" s="683">
        <f t="shared" si="169"/>
        <v>0</v>
      </c>
      <c r="AL93" s="668"/>
      <c r="AM93" s="682">
        <f>AM91-AM92</f>
        <v>0</v>
      </c>
      <c r="AN93" s="682">
        <f>AN91-AN92</f>
        <v>0</v>
      </c>
      <c r="AO93" s="682">
        <f>AO91-AO92</f>
        <v>0</v>
      </c>
      <c r="AP93" s="684">
        <f>AP91-AP92</f>
        <v>0</v>
      </c>
      <c r="AQ93" s="684">
        <f t="shared" si="170"/>
        <v>0</v>
      </c>
      <c r="AR93" s="668"/>
      <c r="AS93" s="685">
        <f>AS91-AS92</f>
        <v>0</v>
      </c>
    </row>
    <row r="94" spans="1:45" s="88" customFormat="1" ht="14.1" customHeight="1">
      <c r="A94" s="86"/>
      <c r="B94" s="269"/>
      <c r="C94" s="1084"/>
      <c r="D94" s="1165"/>
      <c r="E94" s="293"/>
      <c r="F94" s="86"/>
      <c r="G94" s="86"/>
      <c r="H94" s="86"/>
      <c r="I94" s="86"/>
      <c r="J94" s="86"/>
      <c r="K94" s="86"/>
      <c r="L94" s="86"/>
      <c r="M94" s="86"/>
      <c r="N94" s="86"/>
      <c r="O94" s="86"/>
      <c r="Q94" s="270"/>
      <c r="R94" s="554"/>
      <c r="S94" s="86"/>
      <c r="T94" s="86"/>
      <c r="U94" s="86"/>
      <c r="V94" s="86"/>
      <c r="W94" s="86"/>
      <c r="X94" s="86"/>
      <c r="Y94" s="86"/>
      <c r="Z94" s="86"/>
      <c r="AA94" s="86"/>
      <c r="AB94" s="86"/>
      <c r="AC94" s="86"/>
      <c r="AE94" s="270"/>
      <c r="AF94" s="270"/>
      <c r="AG94" s="86"/>
      <c r="AH94" s="86"/>
      <c r="AI94" s="86"/>
      <c r="AK94" s="270"/>
      <c r="AM94" s="271"/>
      <c r="AN94" s="86"/>
      <c r="AO94" s="86"/>
      <c r="AP94" s="262"/>
      <c r="AQ94" s="262"/>
      <c r="AS94" s="270"/>
    </row>
    <row r="95" spans="1:45" ht="14.1" customHeight="1">
      <c r="A95" s="272"/>
      <c r="B95" s="98" t="s">
        <v>277</v>
      </c>
      <c r="C95" s="1086"/>
      <c r="D95" s="1077"/>
      <c r="E95" s="545"/>
      <c r="F95" s="274"/>
      <c r="G95" s="274"/>
      <c r="H95" s="274"/>
      <c r="I95" s="274"/>
      <c r="J95" s="275"/>
      <c r="K95" s="275"/>
      <c r="L95" s="275"/>
      <c r="M95" s="275"/>
      <c r="N95" s="275"/>
      <c r="O95" s="275"/>
      <c r="P95" s="276"/>
      <c r="Q95" s="277"/>
      <c r="R95" s="555"/>
      <c r="S95" s="274"/>
      <c r="T95" s="274"/>
      <c r="U95" s="274"/>
      <c r="V95" s="274"/>
      <c r="W95" s="274"/>
      <c r="X95" s="275"/>
      <c r="Y95" s="275"/>
      <c r="Z95" s="275"/>
      <c r="AA95" s="275"/>
      <c r="AB95" s="275"/>
      <c r="AC95" s="275"/>
      <c r="AD95" s="276"/>
      <c r="AE95" s="277"/>
      <c r="AF95" s="246"/>
      <c r="AG95" s="275"/>
      <c r="AH95" s="275"/>
      <c r="AI95" s="275"/>
      <c r="AJ95" s="276"/>
      <c r="AK95" s="277"/>
      <c r="AL95" s="256"/>
      <c r="AM95" s="278"/>
      <c r="AN95" s="275"/>
      <c r="AO95" s="275"/>
      <c r="AP95" s="280"/>
      <c r="AQ95" s="280"/>
      <c r="AR95" s="256"/>
      <c r="AS95" s="277"/>
    </row>
    <row r="96" spans="1:45" ht="14.1" customHeight="1">
      <c r="B96" s="359" t="s">
        <v>76</v>
      </c>
      <c r="C96" s="1088"/>
      <c r="D96" s="1089">
        <v>0.02</v>
      </c>
      <c r="E96" s="655">
        <v>0</v>
      </c>
      <c r="F96" s="77">
        <f t="shared" ref="F96:P96" si="181">E96*(1+P10GrowthRate)</f>
        <v>0</v>
      </c>
      <c r="G96" s="77">
        <f t="shared" si="181"/>
        <v>0</v>
      </c>
      <c r="H96" s="77">
        <f t="shared" si="181"/>
        <v>0</v>
      </c>
      <c r="I96" s="77">
        <f t="shared" si="181"/>
        <v>0</v>
      </c>
      <c r="J96" s="77">
        <f t="shared" si="181"/>
        <v>0</v>
      </c>
      <c r="K96" s="77">
        <f t="shared" si="181"/>
        <v>0</v>
      </c>
      <c r="L96" s="77">
        <f t="shared" si="181"/>
        <v>0</v>
      </c>
      <c r="M96" s="77">
        <f t="shared" si="181"/>
        <v>0</v>
      </c>
      <c r="N96" s="77">
        <f t="shared" si="181"/>
        <v>0</v>
      </c>
      <c r="O96" s="77">
        <f t="shared" si="181"/>
        <v>0</v>
      </c>
      <c r="P96" s="77">
        <f t="shared" si="181"/>
        <v>0</v>
      </c>
      <c r="Q96" s="360">
        <f>SUM(E96:P96)</f>
        <v>0</v>
      </c>
      <c r="R96" s="555"/>
      <c r="S96" s="77">
        <f>P96*(1+P10GrowthRate)</f>
        <v>0</v>
      </c>
      <c r="T96" s="77">
        <f t="shared" ref="T96:AD96" si="182">S96*(1+P10GrowthRate)</f>
        <v>0</v>
      </c>
      <c r="U96" s="77">
        <f t="shared" si="182"/>
        <v>0</v>
      </c>
      <c r="V96" s="77">
        <f t="shared" si="182"/>
        <v>0</v>
      </c>
      <c r="W96" s="77">
        <f t="shared" si="182"/>
        <v>0</v>
      </c>
      <c r="X96" s="77">
        <f t="shared" si="182"/>
        <v>0</v>
      </c>
      <c r="Y96" s="77">
        <f t="shared" si="182"/>
        <v>0</v>
      </c>
      <c r="Z96" s="77">
        <f t="shared" si="182"/>
        <v>0</v>
      </c>
      <c r="AA96" s="77">
        <f t="shared" si="182"/>
        <v>0</v>
      </c>
      <c r="AB96" s="77">
        <f t="shared" si="182"/>
        <v>0</v>
      </c>
      <c r="AC96" s="77">
        <f t="shared" si="182"/>
        <v>0</v>
      </c>
      <c r="AD96" s="77">
        <f t="shared" si="182"/>
        <v>0</v>
      </c>
      <c r="AE96" s="360">
        <f>SUM(S96:AD96)</f>
        <v>0</v>
      </c>
      <c r="AF96" s="246"/>
      <c r="AG96" s="1162">
        <f>-FV(P10GrowthRate,3,($AD96*(1+P10GrowthRate)))</f>
        <v>0</v>
      </c>
      <c r="AH96" s="77">
        <f>AG96*(1+P10GrowthRate)^3</f>
        <v>0</v>
      </c>
      <c r="AI96" s="101">
        <f>AH96*(1+P10GrowthRate)^3</f>
        <v>0</v>
      </c>
      <c r="AJ96" s="101">
        <f>AI96*(1+P10GrowthRate)^3</f>
        <v>0</v>
      </c>
      <c r="AK96" s="653">
        <f>SUM(AG96:AJ96)</f>
        <v>0</v>
      </c>
      <c r="AL96" s="654"/>
      <c r="AM96" s="1147">
        <f>AJ96*(1+P10GrowthRate)^3</f>
        <v>0</v>
      </c>
      <c r="AN96" s="655">
        <f>AM96*(1+P10GrowthRate)^3</f>
        <v>0</v>
      </c>
      <c r="AO96" s="655">
        <f>AN96*(1+P10GrowthRate)^3</f>
        <v>0</v>
      </c>
      <c r="AP96" s="652">
        <f>AO96*(1+P10GrowthRate)^3</f>
        <v>0</v>
      </c>
      <c r="AQ96" s="656">
        <f>SUM(AM96:AP96)</f>
        <v>0</v>
      </c>
      <c r="AR96" s="654"/>
      <c r="AS96" s="1082">
        <f>AQ96*(1+P10GrowthRate)^12</f>
        <v>0</v>
      </c>
    </row>
    <row r="97" spans="1:45" ht="14.1" customHeight="1">
      <c r="A97" s="272"/>
      <c r="B97" s="1078" t="s">
        <v>77</v>
      </c>
      <c r="C97" s="1076"/>
      <c r="D97" s="1089">
        <v>2.5000000000000001E-2</v>
      </c>
      <c r="E97" s="1079">
        <v>0</v>
      </c>
      <c r="F97" s="1079">
        <f>E97</f>
        <v>0</v>
      </c>
      <c r="G97" s="1079">
        <f t="shared" ref="G97:P97" si="183">F97</f>
        <v>0</v>
      </c>
      <c r="H97" s="1079">
        <f t="shared" si="183"/>
        <v>0</v>
      </c>
      <c r="I97" s="1079">
        <f t="shared" si="183"/>
        <v>0</v>
      </c>
      <c r="J97" s="1079">
        <f t="shared" si="183"/>
        <v>0</v>
      </c>
      <c r="K97" s="1079">
        <f t="shared" si="183"/>
        <v>0</v>
      </c>
      <c r="L97" s="1079">
        <f t="shared" si="183"/>
        <v>0</v>
      </c>
      <c r="M97" s="1079">
        <f t="shared" si="183"/>
        <v>0</v>
      </c>
      <c r="N97" s="1079">
        <f t="shared" si="183"/>
        <v>0</v>
      </c>
      <c r="O97" s="1079">
        <f t="shared" si="183"/>
        <v>0</v>
      </c>
      <c r="P97" s="1079">
        <f t="shared" si="183"/>
        <v>0</v>
      </c>
      <c r="Q97" s="657"/>
      <c r="R97" s="1080"/>
      <c r="S97" s="1079">
        <f>P97*(1+$D97)</f>
        <v>0</v>
      </c>
      <c r="T97" s="1079">
        <f>S97</f>
        <v>0</v>
      </c>
      <c r="U97" s="1079">
        <f t="shared" ref="U97:AD97" si="184">T97</f>
        <v>0</v>
      </c>
      <c r="V97" s="1079">
        <f t="shared" si="184"/>
        <v>0</v>
      </c>
      <c r="W97" s="1079">
        <f t="shared" si="184"/>
        <v>0</v>
      </c>
      <c r="X97" s="1079">
        <f t="shared" si="184"/>
        <v>0</v>
      </c>
      <c r="Y97" s="1079">
        <f t="shared" si="184"/>
        <v>0</v>
      </c>
      <c r="Z97" s="1079">
        <f t="shared" si="184"/>
        <v>0</v>
      </c>
      <c r="AA97" s="1079">
        <f t="shared" si="184"/>
        <v>0</v>
      </c>
      <c r="AB97" s="1079">
        <f t="shared" si="184"/>
        <v>0</v>
      </c>
      <c r="AC97" s="1079">
        <f t="shared" si="184"/>
        <v>0</v>
      </c>
      <c r="AD97" s="1079">
        <f t="shared" si="184"/>
        <v>0</v>
      </c>
      <c r="AE97" s="657"/>
      <c r="AF97" s="668"/>
      <c r="AG97" s="883">
        <f>AD97*(1+$D97)</f>
        <v>0</v>
      </c>
      <c r="AH97" s="1079">
        <f>AG97</f>
        <v>0</v>
      </c>
      <c r="AI97" s="1079">
        <f>AH97</f>
        <v>0</v>
      </c>
      <c r="AJ97" s="1079">
        <f>AI97</f>
        <v>0</v>
      </c>
      <c r="AK97" s="657"/>
      <c r="AL97" s="668"/>
      <c r="AM97" s="883">
        <f>AJ97*(1+$D97)</f>
        <v>0</v>
      </c>
      <c r="AN97" s="1079">
        <f>AM97</f>
        <v>0</v>
      </c>
      <c r="AO97" s="1079">
        <f>AN97</f>
        <v>0</v>
      </c>
      <c r="AP97" s="1081">
        <f>AO97</f>
        <v>0</v>
      </c>
      <c r="AQ97" s="659"/>
      <c r="AR97" s="668"/>
      <c r="AS97" s="1083">
        <f>AP97*(1+$D97)</f>
        <v>0</v>
      </c>
    </row>
    <row r="98" spans="1:45" ht="14.1" customHeight="1">
      <c r="A98" s="272"/>
      <c r="B98" s="362" t="s">
        <v>91</v>
      </c>
      <c r="C98" s="1090"/>
      <c r="D98" s="1089"/>
      <c r="E98" s="364">
        <f t="shared" ref="E98:P98" si="185">PRODUCT(E96:E97)</f>
        <v>0</v>
      </c>
      <c r="F98" s="364">
        <f t="shared" si="185"/>
        <v>0</v>
      </c>
      <c r="G98" s="364">
        <f t="shared" si="185"/>
        <v>0</v>
      </c>
      <c r="H98" s="364">
        <f t="shared" si="185"/>
        <v>0</v>
      </c>
      <c r="I98" s="364">
        <f t="shared" si="185"/>
        <v>0</v>
      </c>
      <c r="J98" s="364">
        <f t="shared" si="185"/>
        <v>0</v>
      </c>
      <c r="K98" s="364">
        <f t="shared" si="185"/>
        <v>0</v>
      </c>
      <c r="L98" s="364">
        <f t="shared" si="185"/>
        <v>0</v>
      </c>
      <c r="M98" s="364">
        <f t="shared" si="185"/>
        <v>0</v>
      </c>
      <c r="N98" s="364">
        <f t="shared" si="185"/>
        <v>0</v>
      </c>
      <c r="O98" s="364">
        <f t="shared" si="185"/>
        <v>0</v>
      </c>
      <c r="P98" s="365">
        <f t="shared" si="185"/>
        <v>0</v>
      </c>
      <c r="Q98" s="286">
        <f t="shared" ref="Q98:Q103" si="186">SUM(E98:P98)</f>
        <v>0</v>
      </c>
      <c r="R98" s="556"/>
      <c r="S98" s="363">
        <f t="shared" ref="S98:AD98" si="187">PRODUCT(S96:S97)</f>
        <v>0</v>
      </c>
      <c r="T98" s="364">
        <f t="shared" si="187"/>
        <v>0</v>
      </c>
      <c r="U98" s="364">
        <f t="shared" si="187"/>
        <v>0</v>
      </c>
      <c r="V98" s="364">
        <f t="shared" si="187"/>
        <v>0</v>
      </c>
      <c r="W98" s="364">
        <f t="shared" si="187"/>
        <v>0</v>
      </c>
      <c r="X98" s="364">
        <f t="shared" si="187"/>
        <v>0</v>
      </c>
      <c r="Y98" s="364">
        <f t="shared" si="187"/>
        <v>0</v>
      </c>
      <c r="Z98" s="364">
        <f t="shared" si="187"/>
        <v>0</v>
      </c>
      <c r="AA98" s="364">
        <f t="shared" si="187"/>
        <v>0</v>
      </c>
      <c r="AB98" s="364">
        <f t="shared" si="187"/>
        <v>0</v>
      </c>
      <c r="AC98" s="364">
        <f t="shared" si="187"/>
        <v>0</v>
      </c>
      <c r="AD98" s="365">
        <f t="shared" si="187"/>
        <v>0</v>
      </c>
      <c r="AE98" s="286">
        <f t="shared" ref="AE98:AE103" si="188">SUM(S98:AD98)</f>
        <v>0</v>
      </c>
      <c r="AF98" s="287"/>
      <c r="AG98" s="363">
        <f>PRODUCT(AG96:AG97)</f>
        <v>0</v>
      </c>
      <c r="AH98" s="364">
        <f>PRODUCT(AH96:AH97)</f>
        <v>0</v>
      </c>
      <c r="AI98" s="364">
        <f>PRODUCT(AI96:AI97)</f>
        <v>0</v>
      </c>
      <c r="AJ98" s="660">
        <f>PRODUCT(AJ96:AJ97)</f>
        <v>0</v>
      </c>
      <c r="AK98" s="661">
        <f t="shared" ref="AK98:AK103" si="189">SUM(AG98:AJ98)</f>
        <v>0</v>
      </c>
      <c r="AL98" s="658"/>
      <c r="AM98" s="662">
        <f>PRODUCT(AM96:AM97)</f>
        <v>0</v>
      </c>
      <c r="AN98" s="663">
        <f>PRODUCT(AN96:AN97)</f>
        <v>0</v>
      </c>
      <c r="AO98" s="663">
        <f>PRODUCT(AO96:AO97)</f>
        <v>0</v>
      </c>
      <c r="AP98" s="664">
        <f>PRODUCT(AP96:AP97)</f>
        <v>0</v>
      </c>
      <c r="AQ98" s="665">
        <f t="shared" ref="AQ98:AQ103" si="190">SUM(AM98:AP98)</f>
        <v>0</v>
      </c>
      <c r="AR98" s="658"/>
      <c r="AS98" s="666">
        <f>PRODUCT(AS96:AS97)</f>
        <v>0</v>
      </c>
    </row>
    <row r="99" spans="1:45" ht="14.1" customHeight="1">
      <c r="A99" s="272"/>
      <c r="B99" s="367" t="s">
        <v>78</v>
      </c>
      <c r="C99" s="1092">
        <v>0.5</v>
      </c>
      <c r="D99" s="1089">
        <v>0.15</v>
      </c>
      <c r="E99" s="386">
        <f t="shared" ref="E99:P99" si="191">E98*P10CommRate*P10CommSales</f>
        <v>0</v>
      </c>
      <c r="F99" s="368">
        <f t="shared" si="191"/>
        <v>0</v>
      </c>
      <c r="G99" s="368">
        <f t="shared" si="191"/>
        <v>0</v>
      </c>
      <c r="H99" s="368">
        <f t="shared" si="191"/>
        <v>0</v>
      </c>
      <c r="I99" s="368">
        <f t="shared" si="191"/>
        <v>0</v>
      </c>
      <c r="J99" s="368">
        <f t="shared" si="191"/>
        <v>0</v>
      </c>
      <c r="K99" s="368">
        <f t="shared" si="191"/>
        <v>0</v>
      </c>
      <c r="L99" s="368">
        <f t="shared" si="191"/>
        <v>0</v>
      </c>
      <c r="M99" s="368">
        <f t="shared" si="191"/>
        <v>0</v>
      </c>
      <c r="N99" s="368">
        <f t="shared" si="191"/>
        <v>0</v>
      </c>
      <c r="O99" s="368">
        <f t="shared" si="191"/>
        <v>0</v>
      </c>
      <c r="P99" s="368">
        <f t="shared" si="191"/>
        <v>0</v>
      </c>
      <c r="Q99" s="281">
        <f t="shared" si="186"/>
        <v>0</v>
      </c>
      <c r="R99" s="556"/>
      <c r="S99" s="368">
        <f t="shared" ref="S99:AD99" si="192">S98*P10CommRate*P10CommSales</f>
        <v>0</v>
      </c>
      <c r="T99" s="368">
        <f t="shared" si="192"/>
        <v>0</v>
      </c>
      <c r="U99" s="368">
        <f t="shared" si="192"/>
        <v>0</v>
      </c>
      <c r="V99" s="368">
        <f t="shared" si="192"/>
        <v>0</v>
      </c>
      <c r="W99" s="368">
        <f t="shared" si="192"/>
        <v>0</v>
      </c>
      <c r="X99" s="368">
        <f t="shared" si="192"/>
        <v>0</v>
      </c>
      <c r="Y99" s="368">
        <f t="shared" si="192"/>
        <v>0</v>
      </c>
      <c r="Z99" s="368">
        <f t="shared" si="192"/>
        <v>0</v>
      </c>
      <c r="AA99" s="368">
        <f t="shared" si="192"/>
        <v>0</v>
      </c>
      <c r="AB99" s="368">
        <f t="shared" si="192"/>
        <v>0</v>
      </c>
      <c r="AC99" s="368">
        <f t="shared" si="192"/>
        <v>0</v>
      </c>
      <c r="AD99" s="368">
        <f t="shared" si="192"/>
        <v>0</v>
      </c>
      <c r="AE99" s="281">
        <f t="shared" si="188"/>
        <v>0</v>
      </c>
      <c r="AF99" s="287"/>
      <c r="AG99" s="368">
        <f>AG98*P10CommRate*P10CommSales</f>
        <v>0</v>
      </c>
      <c r="AH99" s="368">
        <f>AH98*P10CommRate*P10CommSales</f>
        <v>0</v>
      </c>
      <c r="AI99" s="368">
        <f>AI98*P10CommRate*P10CommSales</f>
        <v>0</v>
      </c>
      <c r="AJ99" s="667">
        <f>AJ98*P10CommRate*P10CommSales</f>
        <v>0</v>
      </c>
      <c r="AK99" s="661">
        <f t="shared" si="189"/>
        <v>0</v>
      </c>
      <c r="AL99" s="668"/>
      <c r="AM99" s="667">
        <f>AM98*P10CommRate*P10CommSales</f>
        <v>0</v>
      </c>
      <c r="AN99" s="667">
        <f>AN98*P10CommRate*P10CommSales</f>
        <v>0</v>
      </c>
      <c r="AO99" s="667">
        <f>AO98*P10CommRate*P10CommSales</f>
        <v>0</v>
      </c>
      <c r="AP99" s="688">
        <f>AP98*P10CommRate*P10CommSales</f>
        <v>0</v>
      </c>
      <c r="AQ99" s="665">
        <f t="shared" si="190"/>
        <v>0</v>
      </c>
      <c r="AR99" s="668"/>
      <c r="AS99" s="670">
        <f>AS98*P10CommRate*P10CommSales</f>
        <v>0</v>
      </c>
    </row>
    <row r="100" spans="1:45" ht="14.1" customHeight="1">
      <c r="A100" s="272"/>
      <c r="B100" s="367" t="s">
        <v>79</v>
      </c>
      <c r="C100" s="1088"/>
      <c r="D100" s="1089">
        <v>0.03</v>
      </c>
      <c r="E100" s="386">
        <f t="shared" ref="E100:P100" si="193">E98*P10ReturnRate</f>
        <v>0</v>
      </c>
      <c r="F100" s="368">
        <f t="shared" si="193"/>
        <v>0</v>
      </c>
      <c r="G100" s="368">
        <f t="shared" si="193"/>
        <v>0</v>
      </c>
      <c r="H100" s="368">
        <f t="shared" si="193"/>
        <v>0</v>
      </c>
      <c r="I100" s="368">
        <f t="shared" si="193"/>
        <v>0</v>
      </c>
      <c r="J100" s="368">
        <f t="shared" si="193"/>
        <v>0</v>
      </c>
      <c r="K100" s="368">
        <f t="shared" si="193"/>
        <v>0</v>
      </c>
      <c r="L100" s="368">
        <f t="shared" si="193"/>
        <v>0</v>
      </c>
      <c r="M100" s="368">
        <f t="shared" si="193"/>
        <v>0</v>
      </c>
      <c r="N100" s="368">
        <f t="shared" si="193"/>
        <v>0</v>
      </c>
      <c r="O100" s="368">
        <f t="shared" si="193"/>
        <v>0</v>
      </c>
      <c r="P100" s="368">
        <f t="shared" si="193"/>
        <v>0</v>
      </c>
      <c r="Q100" s="281">
        <f t="shared" si="186"/>
        <v>0</v>
      </c>
      <c r="R100" s="556"/>
      <c r="S100" s="368">
        <f t="shared" ref="S100:AD100" si="194">S98*P10ReturnRate</f>
        <v>0</v>
      </c>
      <c r="T100" s="368">
        <f t="shared" si="194"/>
        <v>0</v>
      </c>
      <c r="U100" s="368">
        <f t="shared" si="194"/>
        <v>0</v>
      </c>
      <c r="V100" s="368">
        <f t="shared" si="194"/>
        <v>0</v>
      </c>
      <c r="W100" s="368">
        <f t="shared" si="194"/>
        <v>0</v>
      </c>
      <c r="X100" s="368">
        <f t="shared" si="194"/>
        <v>0</v>
      </c>
      <c r="Y100" s="368">
        <f t="shared" si="194"/>
        <v>0</v>
      </c>
      <c r="Z100" s="368">
        <f t="shared" si="194"/>
        <v>0</v>
      </c>
      <c r="AA100" s="368">
        <f t="shared" si="194"/>
        <v>0</v>
      </c>
      <c r="AB100" s="368">
        <f t="shared" si="194"/>
        <v>0</v>
      </c>
      <c r="AC100" s="368">
        <f t="shared" si="194"/>
        <v>0</v>
      </c>
      <c r="AD100" s="368">
        <f t="shared" si="194"/>
        <v>0</v>
      </c>
      <c r="AE100" s="281">
        <f t="shared" si="188"/>
        <v>0</v>
      </c>
      <c r="AF100" s="287"/>
      <c r="AG100" s="368">
        <f>AG98*P10ReturnRate</f>
        <v>0</v>
      </c>
      <c r="AH100" s="368">
        <f>AH98*P10ReturnRate</f>
        <v>0</v>
      </c>
      <c r="AI100" s="368">
        <f>AI98*P10ReturnRate</f>
        <v>0</v>
      </c>
      <c r="AJ100" s="667">
        <f>AJ98*P10ReturnRate</f>
        <v>0</v>
      </c>
      <c r="AK100" s="670">
        <f t="shared" si="189"/>
        <v>0</v>
      </c>
      <c r="AL100" s="668"/>
      <c r="AM100" s="667">
        <f>AM98*P10ReturnRate</f>
        <v>0</v>
      </c>
      <c r="AN100" s="667">
        <f>AN98*P10ReturnRate</f>
        <v>0</v>
      </c>
      <c r="AO100" s="667">
        <f>AO98*P10ReturnRate</f>
        <v>0</v>
      </c>
      <c r="AP100" s="688">
        <f>AP98*P10ReturnRate</f>
        <v>0</v>
      </c>
      <c r="AQ100" s="669">
        <f t="shared" si="190"/>
        <v>0</v>
      </c>
      <c r="AR100" s="668"/>
      <c r="AS100" s="670">
        <f>AS98*P10ReturnRate</f>
        <v>0</v>
      </c>
    </row>
    <row r="101" spans="1:45" ht="14.1" customHeight="1" thickBot="1">
      <c r="B101" s="369" t="s">
        <v>29</v>
      </c>
      <c r="C101" s="1093"/>
      <c r="D101" s="1168"/>
      <c r="E101" s="312">
        <f t="shared" ref="E101:P101" si="195">E98-E99-E100</f>
        <v>0</v>
      </c>
      <c r="F101" s="291">
        <f t="shared" si="195"/>
        <v>0</v>
      </c>
      <c r="G101" s="291">
        <f t="shared" si="195"/>
        <v>0</v>
      </c>
      <c r="H101" s="291">
        <f t="shared" si="195"/>
        <v>0</v>
      </c>
      <c r="I101" s="291">
        <f t="shared" si="195"/>
        <v>0</v>
      </c>
      <c r="J101" s="291">
        <f t="shared" si="195"/>
        <v>0</v>
      </c>
      <c r="K101" s="291">
        <f t="shared" si="195"/>
        <v>0</v>
      </c>
      <c r="L101" s="291">
        <f t="shared" si="195"/>
        <v>0</v>
      </c>
      <c r="M101" s="291">
        <f t="shared" si="195"/>
        <v>0</v>
      </c>
      <c r="N101" s="291">
        <f t="shared" si="195"/>
        <v>0</v>
      </c>
      <c r="O101" s="291">
        <f t="shared" si="195"/>
        <v>0</v>
      </c>
      <c r="P101" s="370">
        <f t="shared" si="195"/>
        <v>0</v>
      </c>
      <c r="Q101" s="292">
        <f t="shared" si="186"/>
        <v>0</v>
      </c>
      <c r="R101" s="556"/>
      <c r="S101" s="291">
        <f t="shared" ref="S101:AD101" si="196">S98-S99-S100</f>
        <v>0</v>
      </c>
      <c r="T101" s="291">
        <f t="shared" si="196"/>
        <v>0</v>
      </c>
      <c r="U101" s="291">
        <f t="shared" si="196"/>
        <v>0</v>
      </c>
      <c r="V101" s="291">
        <f t="shared" si="196"/>
        <v>0</v>
      </c>
      <c r="W101" s="291">
        <f t="shared" si="196"/>
        <v>0</v>
      </c>
      <c r="X101" s="291">
        <f t="shared" si="196"/>
        <v>0</v>
      </c>
      <c r="Y101" s="291">
        <f t="shared" si="196"/>
        <v>0</v>
      </c>
      <c r="Z101" s="291">
        <f t="shared" si="196"/>
        <v>0</v>
      </c>
      <c r="AA101" s="291">
        <f t="shared" si="196"/>
        <v>0</v>
      </c>
      <c r="AB101" s="291">
        <f t="shared" si="196"/>
        <v>0</v>
      </c>
      <c r="AC101" s="291">
        <f t="shared" si="196"/>
        <v>0</v>
      </c>
      <c r="AD101" s="370">
        <f t="shared" si="196"/>
        <v>0</v>
      </c>
      <c r="AE101" s="292">
        <f t="shared" si="188"/>
        <v>0</v>
      </c>
      <c r="AF101" s="283"/>
      <c r="AG101" s="514">
        <f>AG98-AG99-AG100</f>
        <v>0</v>
      </c>
      <c r="AH101" s="515">
        <f>AH98-AH99-AH100</f>
        <v>0</v>
      </c>
      <c r="AI101" s="515">
        <f>AI98-AI99-AI100</f>
        <v>0</v>
      </c>
      <c r="AJ101" s="671">
        <f>AJ98-AJ99-AJ100</f>
        <v>0</v>
      </c>
      <c r="AK101" s="672">
        <f t="shared" si="189"/>
        <v>0</v>
      </c>
      <c r="AL101" s="673"/>
      <c r="AM101" s="674">
        <f>AM98-AM99-AM100</f>
        <v>0</v>
      </c>
      <c r="AN101" s="675">
        <f>AN98-AN99-AN100</f>
        <v>0</v>
      </c>
      <c r="AO101" s="675">
        <f>AO98-AO99-AO100</f>
        <v>0</v>
      </c>
      <c r="AP101" s="689">
        <f>AP98-AP99-AP100</f>
        <v>0</v>
      </c>
      <c r="AQ101" s="676">
        <f t="shared" si="190"/>
        <v>0</v>
      </c>
      <c r="AR101" s="673"/>
      <c r="AS101" s="677">
        <f>AS98-AS99-AS100</f>
        <v>0</v>
      </c>
    </row>
    <row r="102" spans="1:45" ht="14.1" customHeight="1">
      <c r="B102" s="372" t="s">
        <v>178</v>
      </c>
      <c r="C102" s="1095"/>
      <c r="D102" s="1077">
        <v>0.5</v>
      </c>
      <c r="E102" s="546">
        <f t="shared" ref="E102:P102" si="197">E98*P10COG</f>
        <v>0</v>
      </c>
      <c r="F102" s="373">
        <f t="shared" si="197"/>
        <v>0</v>
      </c>
      <c r="G102" s="373">
        <f t="shared" si="197"/>
        <v>0</v>
      </c>
      <c r="H102" s="373">
        <f t="shared" si="197"/>
        <v>0</v>
      </c>
      <c r="I102" s="373">
        <f t="shared" si="197"/>
        <v>0</v>
      </c>
      <c r="J102" s="373">
        <f t="shared" si="197"/>
        <v>0</v>
      </c>
      <c r="K102" s="373">
        <f t="shared" si="197"/>
        <v>0</v>
      </c>
      <c r="L102" s="373">
        <f t="shared" si="197"/>
        <v>0</v>
      </c>
      <c r="M102" s="373">
        <f t="shared" si="197"/>
        <v>0</v>
      </c>
      <c r="N102" s="373">
        <f t="shared" si="197"/>
        <v>0</v>
      </c>
      <c r="O102" s="373">
        <f t="shared" si="197"/>
        <v>0</v>
      </c>
      <c r="P102" s="373">
        <f t="shared" si="197"/>
        <v>0</v>
      </c>
      <c r="Q102" s="374">
        <f t="shared" si="186"/>
        <v>0</v>
      </c>
      <c r="R102" s="556"/>
      <c r="S102" s="373">
        <f t="shared" ref="S102:AD102" si="198">S98*P10COG</f>
        <v>0</v>
      </c>
      <c r="T102" s="373">
        <f t="shared" si="198"/>
        <v>0</v>
      </c>
      <c r="U102" s="373">
        <f t="shared" si="198"/>
        <v>0</v>
      </c>
      <c r="V102" s="373">
        <f t="shared" si="198"/>
        <v>0</v>
      </c>
      <c r="W102" s="373">
        <f t="shared" si="198"/>
        <v>0</v>
      </c>
      <c r="X102" s="373">
        <f t="shared" si="198"/>
        <v>0</v>
      </c>
      <c r="Y102" s="373">
        <f t="shared" si="198"/>
        <v>0</v>
      </c>
      <c r="Z102" s="373">
        <f t="shared" si="198"/>
        <v>0</v>
      </c>
      <c r="AA102" s="373">
        <f t="shared" si="198"/>
        <v>0</v>
      </c>
      <c r="AB102" s="373">
        <f t="shared" si="198"/>
        <v>0</v>
      </c>
      <c r="AC102" s="373">
        <f t="shared" si="198"/>
        <v>0</v>
      </c>
      <c r="AD102" s="373">
        <f t="shared" si="198"/>
        <v>0</v>
      </c>
      <c r="AE102" s="374">
        <f t="shared" si="188"/>
        <v>0</v>
      </c>
      <c r="AF102" s="287"/>
      <c r="AG102" s="373">
        <f>AG98*P10COG</f>
        <v>0</v>
      </c>
      <c r="AH102" s="373">
        <f>AH98*P10COG</f>
        <v>0</v>
      </c>
      <c r="AI102" s="373">
        <f>AI98*P10COG</f>
        <v>0</v>
      </c>
      <c r="AJ102" s="678">
        <f>AJ98*P10COG</f>
        <v>0</v>
      </c>
      <c r="AK102" s="679">
        <f t="shared" si="189"/>
        <v>0</v>
      </c>
      <c r="AL102" s="668"/>
      <c r="AM102" s="678">
        <f>AM98*P10COG</f>
        <v>0</v>
      </c>
      <c r="AN102" s="678">
        <f>AN98*P10COG</f>
        <v>0</v>
      </c>
      <c r="AO102" s="678">
        <f>AO98*P10COG</f>
        <v>0</v>
      </c>
      <c r="AP102" s="690">
        <f>AP98*P10COG</f>
        <v>0</v>
      </c>
      <c r="AQ102" s="681">
        <f t="shared" si="190"/>
        <v>0</v>
      </c>
      <c r="AR102" s="668"/>
      <c r="AS102" s="679">
        <f>AS98*P10COG</f>
        <v>0</v>
      </c>
    </row>
    <row r="103" spans="1:45" ht="14.1" customHeight="1" thickBot="1">
      <c r="B103" s="294" t="s">
        <v>30</v>
      </c>
      <c r="C103" s="1097"/>
      <c r="D103" s="1098"/>
      <c r="E103" s="547">
        <f t="shared" ref="E103:P103" si="199">E101-E102</f>
        <v>0</v>
      </c>
      <c r="F103" s="375">
        <f t="shared" si="199"/>
        <v>0</v>
      </c>
      <c r="G103" s="375">
        <f t="shared" si="199"/>
        <v>0</v>
      </c>
      <c r="H103" s="375">
        <f t="shared" si="199"/>
        <v>0</v>
      </c>
      <c r="I103" s="375">
        <f t="shared" si="199"/>
        <v>0</v>
      </c>
      <c r="J103" s="375">
        <f t="shared" si="199"/>
        <v>0</v>
      </c>
      <c r="K103" s="375">
        <f t="shared" si="199"/>
        <v>0</v>
      </c>
      <c r="L103" s="375">
        <f t="shared" si="199"/>
        <v>0</v>
      </c>
      <c r="M103" s="375">
        <f t="shared" si="199"/>
        <v>0</v>
      </c>
      <c r="N103" s="375">
        <f t="shared" si="199"/>
        <v>0</v>
      </c>
      <c r="O103" s="375">
        <f t="shared" si="199"/>
        <v>0</v>
      </c>
      <c r="P103" s="375">
        <f t="shared" si="199"/>
        <v>0</v>
      </c>
      <c r="Q103" s="376">
        <f t="shared" si="186"/>
        <v>0</v>
      </c>
      <c r="R103" s="556"/>
      <c r="S103" s="375">
        <f t="shared" ref="S103:AD103" si="200">S101-S102</f>
        <v>0</v>
      </c>
      <c r="T103" s="375">
        <f t="shared" si="200"/>
        <v>0</v>
      </c>
      <c r="U103" s="375">
        <f t="shared" si="200"/>
        <v>0</v>
      </c>
      <c r="V103" s="375">
        <f t="shared" si="200"/>
        <v>0</v>
      </c>
      <c r="W103" s="375">
        <f t="shared" si="200"/>
        <v>0</v>
      </c>
      <c r="X103" s="375">
        <f t="shared" si="200"/>
        <v>0</v>
      </c>
      <c r="Y103" s="375">
        <f t="shared" si="200"/>
        <v>0</v>
      </c>
      <c r="Z103" s="375">
        <f t="shared" si="200"/>
        <v>0</v>
      </c>
      <c r="AA103" s="375">
        <f t="shared" si="200"/>
        <v>0</v>
      </c>
      <c r="AB103" s="375">
        <f t="shared" si="200"/>
        <v>0</v>
      </c>
      <c r="AC103" s="375">
        <f t="shared" si="200"/>
        <v>0</v>
      </c>
      <c r="AD103" s="375">
        <f t="shared" si="200"/>
        <v>0</v>
      </c>
      <c r="AE103" s="376">
        <f t="shared" si="188"/>
        <v>0</v>
      </c>
      <c r="AF103" s="287"/>
      <c r="AG103" s="375">
        <f>AG101-AG102</f>
        <v>0</v>
      </c>
      <c r="AH103" s="375">
        <f>AH101-AH102</f>
        <v>0</v>
      </c>
      <c r="AI103" s="375">
        <f>AI101-AI102</f>
        <v>0</v>
      </c>
      <c r="AJ103" s="682">
        <f>AJ101-AJ102</f>
        <v>0</v>
      </c>
      <c r="AK103" s="683">
        <f t="shared" si="189"/>
        <v>0</v>
      </c>
      <c r="AL103" s="668"/>
      <c r="AM103" s="682">
        <f>AM101-AM102</f>
        <v>0</v>
      </c>
      <c r="AN103" s="682">
        <f>AN101-AN102</f>
        <v>0</v>
      </c>
      <c r="AO103" s="682">
        <f>AO101-AO102</f>
        <v>0</v>
      </c>
      <c r="AP103" s="684">
        <f>AP101-AP102</f>
        <v>0</v>
      </c>
      <c r="AQ103" s="684">
        <f t="shared" si="190"/>
        <v>0</v>
      </c>
      <c r="AR103" s="668"/>
      <c r="AS103" s="685">
        <f>AS101-AS102</f>
        <v>0</v>
      </c>
    </row>
    <row r="104" spans="1:45" ht="14.1" customHeight="1">
      <c r="B104" s="377"/>
      <c r="C104" s="1099"/>
      <c r="D104" s="1100"/>
      <c r="E104" s="549"/>
      <c r="F104" s="378"/>
      <c r="G104" s="378"/>
      <c r="H104" s="378"/>
      <c r="I104" s="378"/>
      <c r="J104" s="378"/>
      <c r="K104" s="378"/>
      <c r="L104" s="378"/>
      <c r="M104" s="378"/>
      <c r="N104" s="378"/>
      <c r="O104" s="378"/>
      <c r="P104" s="379"/>
      <c r="Q104" s="380"/>
      <c r="R104" s="555"/>
      <c r="S104" s="378"/>
      <c r="T104" s="378"/>
      <c r="U104" s="378"/>
      <c r="V104" s="378"/>
      <c r="W104" s="378"/>
      <c r="X104" s="378"/>
      <c r="Y104" s="378"/>
      <c r="Z104" s="378"/>
      <c r="AA104" s="378"/>
      <c r="AB104" s="378"/>
      <c r="AC104" s="378"/>
      <c r="AD104" s="379"/>
      <c r="AE104" s="380"/>
      <c r="AG104" s="381"/>
      <c r="AH104" s="378"/>
      <c r="AI104" s="378"/>
      <c r="AJ104" s="691"/>
      <c r="AK104" s="692"/>
      <c r="AL104" s="256"/>
      <c r="AM104" s="693"/>
      <c r="AN104" s="694"/>
      <c r="AO104" s="694"/>
      <c r="AP104" s="695"/>
      <c r="AQ104" s="695"/>
      <c r="AR104" s="256"/>
      <c r="AS104" s="692"/>
    </row>
    <row r="105" spans="1:45" ht="14.1" customHeight="1">
      <c r="B105" s="575" t="s">
        <v>80</v>
      </c>
      <c r="C105" s="1101"/>
      <c r="D105" s="1102"/>
      <c r="E105" s="576"/>
      <c r="F105" s="576"/>
      <c r="G105" s="576"/>
      <c r="H105" s="576"/>
      <c r="I105" s="576"/>
      <c r="J105" s="576"/>
      <c r="K105" s="576"/>
      <c r="L105" s="576"/>
      <c r="M105" s="576"/>
      <c r="N105" s="576"/>
      <c r="O105" s="576"/>
      <c r="P105" s="577"/>
      <c r="Q105" s="578"/>
      <c r="R105" s="555"/>
      <c r="S105" s="579"/>
      <c r="T105" s="576"/>
      <c r="U105" s="576"/>
      <c r="V105" s="576"/>
      <c r="W105" s="576"/>
      <c r="X105" s="576"/>
      <c r="Y105" s="576"/>
      <c r="Z105" s="576"/>
      <c r="AA105" s="576"/>
      <c r="AB105" s="576"/>
      <c r="AC105" s="576"/>
      <c r="AD105" s="577"/>
      <c r="AE105" s="578"/>
      <c r="AG105" s="383"/>
      <c r="AH105" s="382"/>
      <c r="AI105" s="382"/>
      <c r="AJ105" s="696"/>
      <c r="AK105" s="279"/>
      <c r="AL105" s="256"/>
      <c r="AM105" s="308"/>
      <c r="AN105" s="309"/>
      <c r="AO105" s="309"/>
      <c r="AP105" s="697"/>
      <c r="AQ105" s="316"/>
      <c r="AR105" s="256"/>
      <c r="AS105" s="279"/>
    </row>
    <row r="106" spans="1:45" ht="14.1" customHeight="1">
      <c r="B106" s="359" t="s">
        <v>81</v>
      </c>
      <c r="C106" s="1103"/>
      <c r="D106" s="1104"/>
      <c r="E106" s="550">
        <f t="shared" ref="E106:P106" si="201">SUBTOTAL(109, E96,E86,E76,E66,E56,E46,E36,E26,E16,E6)</f>
        <v>0</v>
      </c>
      <c r="F106" s="384">
        <f t="shared" si="201"/>
        <v>0</v>
      </c>
      <c r="G106" s="384">
        <f t="shared" si="201"/>
        <v>0</v>
      </c>
      <c r="H106" s="384">
        <f t="shared" si="201"/>
        <v>0</v>
      </c>
      <c r="I106" s="384">
        <f t="shared" si="201"/>
        <v>0</v>
      </c>
      <c r="J106" s="384">
        <f t="shared" si="201"/>
        <v>0</v>
      </c>
      <c r="K106" s="384">
        <f t="shared" si="201"/>
        <v>0</v>
      </c>
      <c r="L106" s="384">
        <f t="shared" si="201"/>
        <v>0</v>
      </c>
      <c r="M106" s="384">
        <f t="shared" si="201"/>
        <v>0</v>
      </c>
      <c r="N106" s="384">
        <f t="shared" si="201"/>
        <v>0</v>
      </c>
      <c r="O106" s="384">
        <f t="shared" si="201"/>
        <v>0</v>
      </c>
      <c r="P106" s="384">
        <f t="shared" si="201"/>
        <v>0</v>
      </c>
      <c r="Q106" s="360">
        <f t="shared" ref="Q106:Q112" si="202">SUM(E106:P106)</f>
        <v>0</v>
      </c>
      <c r="R106" s="555"/>
      <c r="S106" s="384">
        <f t="shared" ref="S106:AD106" si="203">SUBTOTAL(109, S96,S86,S76,S66,S56,S46,S36,S26,S16,S6)</f>
        <v>0</v>
      </c>
      <c r="T106" s="384">
        <f t="shared" si="203"/>
        <v>0</v>
      </c>
      <c r="U106" s="384">
        <f t="shared" si="203"/>
        <v>0</v>
      </c>
      <c r="V106" s="384">
        <f t="shared" si="203"/>
        <v>0</v>
      </c>
      <c r="W106" s="384">
        <f t="shared" si="203"/>
        <v>0</v>
      </c>
      <c r="X106" s="384">
        <f t="shared" si="203"/>
        <v>0</v>
      </c>
      <c r="Y106" s="384">
        <f t="shared" si="203"/>
        <v>0</v>
      </c>
      <c r="Z106" s="384">
        <f t="shared" si="203"/>
        <v>0</v>
      </c>
      <c r="AA106" s="384">
        <f t="shared" si="203"/>
        <v>0</v>
      </c>
      <c r="AB106" s="384">
        <f t="shared" si="203"/>
        <v>0</v>
      </c>
      <c r="AC106" s="384">
        <f t="shared" si="203"/>
        <v>0</v>
      </c>
      <c r="AD106" s="384">
        <f t="shared" si="203"/>
        <v>0</v>
      </c>
      <c r="AE106" s="360">
        <f t="shared" ref="AE106:AE112" si="204">SUM(S106:AD106)</f>
        <v>0</v>
      </c>
      <c r="AF106" s="246"/>
      <c r="AG106" s="384">
        <f>SUBTOTAL(109, AG96,AG86,AG76,AG66,AG56,AG46,AG36,AG26,AG16,AG6)</f>
        <v>0</v>
      </c>
      <c r="AH106" s="384">
        <f>SUBTOTAL(109, AH96,AH86,AH76,AH66,AH56,AH46,AH36,AH26,AH16,AH6)</f>
        <v>0</v>
      </c>
      <c r="AI106" s="384">
        <f>SUBTOTAL(109, AI96,AI86,AI76,AI66,AI56,AI46,AI36,AI26,AI16,AI6)</f>
        <v>0</v>
      </c>
      <c r="AJ106" s="698">
        <f>SUBTOTAL(109, AJ96,AJ86,AJ76,AJ66,AJ56,AJ46,AJ36,AJ26,AJ16,AJ6)</f>
        <v>0</v>
      </c>
      <c r="AK106" s="653">
        <f t="shared" ref="AK106:AK112" si="205">SUM(AG106:AJ106)</f>
        <v>0</v>
      </c>
      <c r="AL106" s="654"/>
      <c r="AM106" s="698">
        <f>SUBTOTAL(109, AM96,AM86,AM76,AM66,AM56,AM46,AM36,AM26,AM16,AM6)</f>
        <v>0</v>
      </c>
      <c r="AN106" s="698">
        <f>SUBTOTAL(109, AN96,AN86,AN76,AN66,AN56,AN46,AN36,AN26,AN16,AN6)</f>
        <v>0</v>
      </c>
      <c r="AO106" s="698">
        <f>SUBTOTAL(109, AO96,AO86,AO76,AO66,AO56,AO46,AO36,AO26,AO16,AO6)</f>
        <v>0</v>
      </c>
      <c r="AP106" s="699">
        <f>SUBTOTAL(109, AP96,AP86,AP76,AP66,AP56,AP46,AP36,AP26,AP16,AP6)</f>
        <v>0</v>
      </c>
      <c r="AQ106" s="656">
        <f t="shared" ref="AQ106:AQ112" si="206">SUM(AM106:AP106)</f>
        <v>0</v>
      </c>
      <c r="AR106" s="654"/>
      <c r="AS106" s="699">
        <f>SUBTOTAL(109, AS96,AS86,AS76,AS66,AS56,AS46,AS36,AS26,AS16,AS6)</f>
        <v>0</v>
      </c>
    </row>
    <row r="107" spans="1:45" ht="14.1" customHeight="1">
      <c r="B107" s="361" t="s">
        <v>94</v>
      </c>
      <c r="C107" s="1105"/>
      <c r="D107" s="1106"/>
      <c r="E107" s="386">
        <f t="shared" ref="E107:P107" si="207">SUBTOTAL(109, E98,E88,E78,E68,E58,E48,E38,E28,E18,E8)</f>
        <v>0</v>
      </c>
      <c r="F107" s="368">
        <f t="shared" si="207"/>
        <v>0</v>
      </c>
      <c r="G107" s="368">
        <f t="shared" si="207"/>
        <v>0</v>
      </c>
      <c r="H107" s="368">
        <f t="shared" si="207"/>
        <v>0</v>
      </c>
      <c r="I107" s="368">
        <f t="shared" si="207"/>
        <v>0</v>
      </c>
      <c r="J107" s="368">
        <f t="shared" si="207"/>
        <v>0</v>
      </c>
      <c r="K107" s="368">
        <f t="shared" si="207"/>
        <v>0</v>
      </c>
      <c r="L107" s="368">
        <f t="shared" si="207"/>
        <v>0</v>
      </c>
      <c r="M107" s="368">
        <f t="shared" si="207"/>
        <v>0</v>
      </c>
      <c r="N107" s="368">
        <f t="shared" si="207"/>
        <v>0</v>
      </c>
      <c r="O107" s="368">
        <f t="shared" si="207"/>
        <v>0</v>
      </c>
      <c r="P107" s="368">
        <f t="shared" si="207"/>
        <v>0</v>
      </c>
      <c r="Q107" s="281">
        <f t="shared" si="202"/>
        <v>0</v>
      </c>
      <c r="R107" s="556"/>
      <c r="S107" s="368">
        <f t="shared" ref="S107:AD107" si="208">SUBTOTAL(109, S98,S88,S78,S68,S58,S48,S38,S28,S18,S8)</f>
        <v>0</v>
      </c>
      <c r="T107" s="368">
        <f t="shared" si="208"/>
        <v>0</v>
      </c>
      <c r="U107" s="368">
        <f t="shared" si="208"/>
        <v>0</v>
      </c>
      <c r="V107" s="368">
        <f t="shared" si="208"/>
        <v>0</v>
      </c>
      <c r="W107" s="368">
        <f t="shared" si="208"/>
        <v>0</v>
      </c>
      <c r="X107" s="368">
        <f t="shared" si="208"/>
        <v>0</v>
      </c>
      <c r="Y107" s="368">
        <f t="shared" si="208"/>
        <v>0</v>
      </c>
      <c r="Z107" s="368">
        <f t="shared" si="208"/>
        <v>0</v>
      </c>
      <c r="AA107" s="368">
        <f t="shared" si="208"/>
        <v>0</v>
      </c>
      <c r="AB107" s="368">
        <f t="shared" si="208"/>
        <v>0</v>
      </c>
      <c r="AC107" s="368">
        <f t="shared" si="208"/>
        <v>0</v>
      </c>
      <c r="AD107" s="368">
        <f t="shared" si="208"/>
        <v>0</v>
      </c>
      <c r="AE107" s="281">
        <f t="shared" si="204"/>
        <v>0</v>
      </c>
      <c r="AF107" s="287"/>
      <c r="AG107" s="368">
        <f t="shared" ref="AG107:AJ112" si="209">SUBTOTAL(109, AG98,AG88,AG78,AG68,AG58,AG48,AG38,AG28,AG18,AG8)</f>
        <v>0</v>
      </c>
      <c r="AH107" s="368">
        <f t="shared" si="209"/>
        <v>0</v>
      </c>
      <c r="AI107" s="368">
        <f t="shared" si="209"/>
        <v>0</v>
      </c>
      <c r="AJ107" s="667">
        <f t="shared" si="209"/>
        <v>0</v>
      </c>
      <c r="AK107" s="661">
        <f t="shared" si="205"/>
        <v>0</v>
      </c>
      <c r="AL107" s="668"/>
      <c r="AM107" s="667">
        <f t="shared" ref="AM107:AP112" si="210">SUBTOTAL(109, AM98,AM88,AM78,AM68,AM58,AM48,AM38,AM28,AM18,AM8)</f>
        <v>0</v>
      </c>
      <c r="AN107" s="667">
        <f t="shared" si="210"/>
        <v>0</v>
      </c>
      <c r="AO107" s="667">
        <f t="shared" si="210"/>
        <v>0</v>
      </c>
      <c r="AP107" s="688">
        <f t="shared" si="210"/>
        <v>0</v>
      </c>
      <c r="AQ107" s="665">
        <f t="shared" si="206"/>
        <v>0</v>
      </c>
      <c r="AR107" s="668"/>
      <c r="AS107" s="688">
        <f t="shared" ref="AS107:AS112" si="211">SUBTOTAL(109, AS98,AS88,AS78,AS68,AS58,AS48,AS38,AS28,AS18,AS8)</f>
        <v>0</v>
      </c>
    </row>
    <row r="108" spans="1:45" ht="14.1" customHeight="1">
      <c r="B108" s="385" t="s">
        <v>82</v>
      </c>
      <c r="C108" s="1107"/>
      <c r="D108" s="1108"/>
      <c r="E108" s="386">
        <f t="shared" ref="E108:P108" si="212">SUBTOTAL(109, E99,E89,E79,E69,E59,E49,E39,E29,E19,E9)</f>
        <v>0</v>
      </c>
      <c r="F108" s="368">
        <f t="shared" si="212"/>
        <v>0</v>
      </c>
      <c r="G108" s="368">
        <f t="shared" si="212"/>
        <v>0</v>
      </c>
      <c r="H108" s="368">
        <f t="shared" si="212"/>
        <v>0</v>
      </c>
      <c r="I108" s="368">
        <f t="shared" si="212"/>
        <v>0</v>
      </c>
      <c r="J108" s="368">
        <f t="shared" si="212"/>
        <v>0</v>
      </c>
      <c r="K108" s="368">
        <f t="shared" si="212"/>
        <v>0</v>
      </c>
      <c r="L108" s="368">
        <f t="shared" si="212"/>
        <v>0</v>
      </c>
      <c r="M108" s="368">
        <f t="shared" si="212"/>
        <v>0</v>
      </c>
      <c r="N108" s="368">
        <f t="shared" si="212"/>
        <v>0</v>
      </c>
      <c r="O108" s="368">
        <f t="shared" si="212"/>
        <v>0</v>
      </c>
      <c r="P108" s="368">
        <f t="shared" si="212"/>
        <v>0</v>
      </c>
      <c r="Q108" s="281">
        <f t="shared" si="202"/>
        <v>0</v>
      </c>
      <c r="R108" s="556"/>
      <c r="S108" s="368">
        <f t="shared" ref="S108:AD108" si="213">SUBTOTAL(109, S99,S89,S79,S69,S59,S49,S39,S29,S19,S9)</f>
        <v>0</v>
      </c>
      <c r="T108" s="368">
        <f t="shared" si="213"/>
        <v>0</v>
      </c>
      <c r="U108" s="368">
        <f t="shared" si="213"/>
        <v>0</v>
      </c>
      <c r="V108" s="368">
        <f t="shared" si="213"/>
        <v>0</v>
      </c>
      <c r="W108" s="368">
        <f t="shared" si="213"/>
        <v>0</v>
      </c>
      <c r="X108" s="368">
        <f t="shared" si="213"/>
        <v>0</v>
      </c>
      <c r="Y108" s="368">
        <f t="shared" si="213"/>
        <v>0</v>
      </c>
      <c r="Z108" s="368">
        <f t="shared" si="213"/>
        <v>0</v>
      </c>
      <c r="AA108" s="368">
        <f t="shared" si="213"/>
        <v>0</v>
      </c>
      <c r="AB108" s="368">
        <f t="shared" si="213"/>
        <v>0</v>
      </c>
      <c r="AC108" s="368">
        <f t="shared" si="213"/>
        <v>0</v>
      </c>
      <c r="AD108" s="368">
        <f t="shared" si="213"/>
        <v>0</v>
      </c>
      <c r="AE108" s="281">
        <f t="shared" si="204"/>
        <v>0</v>
      </c>
      <c r="AF108" s="287"/>
      <c r="AG108" s="368">
        <f t="shared" si="209"/>
        <v>0</v>
      </c>
      <c r="AH108" s="368">
        <f t="shared" si="209"/>
        <v>0</v>
      </c>
      <c r="AI108" s="368">
        <f t="shared" si="209"/>
        <v>0</v>
      </c>
      <c r="AJ108" s="667">
        <f t="shared" si="209"/>
        <v>0</v>
      </c>
      <c r="AK108" s="661">
        <f t="shared" si="205"/>
        <v>0</v>
      </c>
      <c r="AL108" s="668"/>
      <c r="AM108" s="667">
        <f t="shared" si="210"/>
        <v>0</v>
      </c>
      <c r="AN108" s="667">
        <f t="shared" si="210"/>
        <v>0</v>
      </c>
      <c r="AO108" s="667">
        <f t="shared" si="210"/>
        <v>0</v>
      </c>
      <c r="AP108" s="688">
        <f t="shared" si="210"/>
        <v>0</v>
      </c>
      <c r="AQ108" s="665">
        <f t="shared" si="206"/>
        <v>0</v>
      </c>
      <c r="AR108" s="668"/>
      <c r="AS108" s="688">
        <f t="shared" si="211"/>
        <v>0</v>
      </c>
    </row>
    <row r="109" spans="1:45" ht="14.1" customHeight="1">
      <c r="B109" s="367" t="s">
        <v>83</v>
      </c>
      <c r="C109" s="1109"/>
      <c r="D109" s="1104"/>
      <c r="E109" s="386">
        <f t="shared" ref="E109:P109" si="214">SUBTOTAL(109, E100,E90,E80,E70,E60,E50,E40,E30,E20,E10)</f>
        <v>0</v>
      </c>
      <c r="F109" s="386">
        <f t="shared" si="214"/>
        <v>0</v>
      </c>
      <c r="G109" s="386">
        <f t="shared" si="214"/>
        <v>0</v>
      </c>
      <c r="H109" s="386">
        <f t="shared" si="214"/>
        <v>0</v>
      </c>
      <c r="I109" s="386">
        <f t="shared" si="214"/>
        <v>0</v>
      </c>
      <c r="J109" s="386">
        <f t="shared" si="214"/>
        <v>0</v>
      </c>
      <c r="K109" s="386">
        <f t="shared" si="214"/>
        <v>0</v>
      </c>
      <c r="L109" s="386">
        <f t="shared" si="214"/>
        <v>0</v>
      </c>
      <c r="M109" s="386">
        <f t="shared" si="214"/>
        <v>0</v>
      </c>
      <c r="N109" s="386">
        <f t="shared" si="214"/>
        <v>0</v>
      </c>
      <c r="O109" s="386">
        <f t="shared" si="214"/>
        <v>0</v>
      </c>
      <c r="P109" s="386">
        <f t="shared" si="214"/>
        <v>0</v>
      </c>
      <c r="Q109" s="281">
        <f t="shared" si="202"/>
        <v>0</v>
      </c>
      <c r="R109" s="556"/>
      <c r="S109" s="368">
        <f t="shared" ref="S109:AD109" si="215">SUBTOTAL(109, S100,S90,S80,S70,S60,S50,S40,S30,S20,S10)</f>
        <v>0</v>
      </c>
      <c r="T109" s="386">
        <f t="shared" si="215"/>
        <v>0</v>
      </c>
      <c r="U109" s="386">
        <f t="shared" si="215"/>
        <v>0</v>
      </c>
      <c r="V109" s="386">
        <f t="shared" si="215"/>
        <v>0</v>
      </c>
      <c r="W109" s="386">
        <f t="shared" si="215"/>
        <v>0</v>
      </c>
      <c r="X109" s="386">
        <f t="shared" si="215"/>
        <v>0</v>
      </c>
      <c r="Y109" s="386">
        <f t="shared" si="215"/>
        <v>0</v>
      </c>
      <c r="Z109" s="386">
        <f t="shared" si="215"/>
        <v>0</v>
      </c>
      <c r="AA109" s="386">
        <f t="shared" si="215"/>
        <v>0</v>
      </c>
      <c r="AB109" s="386">
        <f t="shared" si="215"/>
        <v>0</v>
      </c>
      <c r="AC109" s="386">
        <f t="shared" si="215"/>
        <v>0</v>
      </c>
      <c r="AD109" s="386">
        <f t="shared" si="215"/>
        <v>0</v>
      </c>
      <c r="AE109" s="281">
        <f t="shared" si="204"/>
        <v>0</v>
      </c>
      <c r="AF109" s="287"/>
      <c r="AG109" s="386">
        <f t="shared" si="209"/>
        <v>0</v>
      </c>
      <c r="AH109" s="386">
        <f t="shared" si="209"/>
        <v>0</v>
      </c>
      <c r="AI109" s="386">
        <f t="shared" si="209"/>
        <v>0</v>
      </c>
      <c r="AJ109" s="700">
        <f t="shared" si="209"/>
        <v>0</v>
      </c>
      <c r="AK109" s="661">
        <f t="shared" si="205"/>
        <v>0</v>
      </c>
      <c r="AL109" s="668"/>
      <c r="AM109" s="700">
        <f t="shared" si="210"/>
        <v>0</v>
      </c>
      <c r="AN109" s="700">
        <f t="shared" si="210"/>
        <v>0</v>
      </c>
      <c r="AO109" s="700">
        <f t="shared" si="210"/>
        <v>0</v>
      </c>
      <c r="AP109" s="688">
        <f t="shared" si="210"/>
        <v>0</v>
      </c>
      <c r="AQ109" s="665">
        <f t="shared" si="206"/>
        <v>0</v>
      </c>
      <c r="AR109" s="668"/>
      <c r="AS109" s="688">
        <f t="shared" si="211"/>
        <v>0</v>
      </c>
    </row>
    <row r="110" spans="1:45" ht="14.1" customHeight="1" thickBot="1">
      <c r="B110" s="387" t="s">
        <v>179</v>
      </c>
      <c r="C110" s="1110"/>
      <c r="D110" s="1111"/>
      <c r="E110" s="312">
        <f t="shared" ref="E110:P110" si="216">SUBTOTAL(109, E101,E91,E81,E71,E61,E51,E41,E31,E21,E11)</f>
        <v>0</v>
      </c>
      <c r="F110" s="291">
        <f t="shared" si="216"/>
        <v>0</v>
      </c>
      <c r="G110" s="291">
        <f t="shared" si="216"/>
        <v>0</v>
      </c>
      <c r="H110" s="291">
        <f t="shared" si="216"/>
        <v>0</v>
      </c>
      <c r="I110" s="291">
        <f t="shared" si="216"/>
        <v>0</v>
      </c>
      <c r="J110" s="291">
        <f t="shared" si="216"/>
        <v>0</v>
      </c>
      <c r="K110" s="291">
        <f t="shared" si="216"/>
        <v>0</v>
      </c>
      <c r="L110" s="291">
        <f t="shared" si="216"/>
        <v>0</v>
      </c>
      <c r="M110" s="291">
        <f t="shared" si="216"/>
        <v>0</v>
      </c>
      <c r="N110" s="291">
        <f t="shared" si="216"/>
        <v>0</v>
      </c>
      <c r="O110" s="291">
        <f t="shared" si="216"/>
        <v>0</v>
      </c>
      <c r="P110" s="291">
        <f t="shared" si="216"/>
        <v>0</v>
      </c>
      <c r="Q110" s="388">
        <f t="shared" si="202"/>
        <v>0</v>
      </c>
      <c r="R110" s="556"/>
      <c r="S110" s="291">
        <f t="shared" ref="S110:AD110" si="217">SUBTOTAL(109, S101,S91,S81,S71,S61,S51,S41,S31,S21,S11)</f>
        <v>0</v>
      </c>
      <c r="T110" s="291">
        <f t="shared" si="217"/>
        <v>0</v>
      </c>
      <c r="U110" s="291">
        <f t="shared" si="217"/>
        <v>0</v>
      </c>
      <c r="V110" s="291">
        <f t="shared" si="217"/>
        <v>0</v>
      </c>
      <c r="W110" s="291">
        <f t="shared" si="217"/>
        <v>0</v>
      </c>
      <c r="X110" s="291">
        <f t="shared" si="217"/>
        <v>0</v>
      </c>
      <c r="Y110" s="291">
        <f t="shared" si="217"/>
        <v>0</v>
      </c>
      <c r="Z110" s="291">
        <f t="shared" si="217"/>
        <v>0</v>
      </c>
      <c r="AA110" s="291">
        <f t="shared" si="217"/>
        <v>0</v>
      </c>
      <c r="AB110" s="291">
        <f t="shared" si="217"/>
        <v>0</v>
      </c>
      <c r="AC110" s="291">
        <f t="shared" si="217"/>
        <v>0</v>
      </c>
      <c r="AD110" s="291">
        <f t="shared" si="217"/>
        <v>0</v>
      </c>
      <c r="AE110" s="376">
        <f t="shared" si="204"/>
        <v>0</v>
      </c>
      <c r="AF110" s="287"/>
      <c r="AG110" s="291">
        <f t="shared" si="209"/>
        <v>0</v>
      </c>
      <c r="AH110" s="291">
        <f t="shared" si="209"/>
        <v>0</v>
      </c>
      <c r="AI110" s="291">
        <f t="shared" si="209"/>
        <v>0</v>
      </c>
      <c r="AJ110" s="701">
        <f t="shared" si="209"/>
        <v>0</v>
      </c>
      <c r="AK110" s="685">
        <f t="shared" si="205"/>
        <v>0</v>
      </c>
      <c r="AL110" s="668"/>
      <c r="AM110" s="701">
        <f t="shared" si="210"/>
        <v>0</v>
      </c>
      <c r="AN110" s="701">
        <f t="shared" si="210"/>
        <v>0</v>
      </c>
      <c r="AO110" s="701">
        <f t="shared" si="210"/>
        <v>0</v>
      </c>
      <c r="AP110" s="701">
        <f t="shared" si="210"/>
        <v>0</v>
      </c>
      <c r="AQ110" s="685">
        <f t="shared" si="206"/>
        <v>0</v>
      </c>
      <c r="AR110" s="668"/>
      <c r="AS110" s="701">
        <f t="shared" si="211"/>
        <v>0</v>
      </c>
    </row>
    <row r="111" spans="1:45" ht="14.1" customHeight="1" thickBot="1">
      <c r="B111" s="389" t="s">
        <v>180</v>
      </c>
      <c r="C111" s="1084"/>
      <c r="D111" s="1085"/>
      <c r="E111" s="551">
        <f t="shared" ref="E111:P111" si="218">SUBTOTAL(109, E102,E92,E82,E72,E62,E52,E42,E32,E22,E12)</f>
        <v>0</v>
      </c>
      <c r="F111" s="371">
        <f t="shared" si="218"/>
        <v>0</v>
      </c>
      <c r="G111" s="371">
        <f t="shared" si="218"/>
        <v>0</v>
      </c>
      <c r="H111" s="371">
        <f t="shared" si="218"/>
        <v>0</v>
      </c>
      <c r="I111" s="371">
        <f t="shared" si="218"/>
        <v>0</v>
      </c>
      <c r="J111" s="371">
        <f t="shared" si="218"/>
        <v>0</v>
      </c>
      <c r="K111" s="371">
        <f t="shared" si="218"/>
        <v>0</v>
      </c>
      <c r="L111" s="371">
        <f t="shared" si="218"/>
        <v>0</v>
      </c>
      <c r="M111" s="371">
        <f t="shared" si="218"/>
        <v>0</v>
      </c>
      <c r="N111" s="371">
        <f t="shared" si="218"/>
        <v>0</v>
      </c>
      <c r="O111" s="371">
        <f t="shared" si="218"/>
        <v>0</v>
      </c>
      <c r="P111" s="371">
        <f t="shared" si="218"/>
        <v>0</v>
      </c>
      <c r="Q111" s="390">
        <f t="shared" si="202"/>
        <v>0</v>
      </c>
      <c r="R111" s="556"/>
      <c r="S111" s="371">
        <f t="shared" ref="S111:AD111" si="219">SUBTOTAL(109, S102,S92,S82,S72,S62,S52,S42,S32,S22,S12)</f>
        <v>0</v>
      </c>
      <c r="T111" s="371">
        <f t="shared" si="219"/>
        <v>0</v>
      </c>
      <c r="U111" s="371">
        <f t="shared" si="219"/>
        <v>0</v>
      </c>
      <c r="V111" s="371">
        <f t="shared" si="219"/>
        <v>0</v>
      </c>
      <c r="W111" s="371">
        <f t="shared" si="219"/>
        <v>0</v>
      </c>
      <c r="X111" s="371">
        <f t="shared" si="219"/>
        <v>0</v>
      </c>
      <c r="Y111" s="371">
        <f t="shared" si="219"/>
        <v>0</v>
      </c>
      <c r="Z111" s="371">
        <f t="shared" si="219"/>
        <v>0</v>
      </c>
      <c r="AA111" s="371">
        <f t="shared" si="219"/>
        <v>0</v>
      </c>
      <c r="AB111" s="371">
        <f t="shared" si="219"/>
        <v>0</v>
      </c>
      <c r="AC111" s="371">
        <f t="shared" si="219"/>
        <v>0</v>
      </c>
      <c r="AD111" s="371">
        <f t="shared" si="219"/>
        <v>0</v>
      </c>
      <c r="AE111" s="287">
        <f t="shared" si="204"/>
        <v>0</v>
      </c>
      <c r="AF111" s="287"/>
      <c r="AG111" s="371">
        <f t="shared" si="209"/>
        <v>0</v>
      </c>
      <c r="AH111" s="371">
        <f t="shared" si="209"/>
        <v>0</v>
      </c>
      <c r="AI111" s="371">
        <f t="shared" si="209"/>
        <v>0</v>
      </c>
      <c r="AJ111" s="702">
        <f t="shared" si="209"/>
        <v>0</v>
      </c>
      <c r="AK111" s="703">
        <f t="shared" si="205"/>
        <v>0</v>
      </c>
      <c r="AL111" s="668"/>
      <c r="AM111" s="702">
        <f t="shared" si="210"/>
        <v>0</v>
      </c>
      <c r="AN111" s="702">
        <f t="shared" si="210"/>
        <v>0</v>
      </c>
      <c r="AO111" s="702">
        <f t="shared" si="210"/>
        <v>0</v>
      </c>
      <c r="AP111" s="704">
        <f t="shared" si="210"/>
        <v>0</v>
      </c>
      <c r="AQ111" s="703">
        <f t="shared" si="206"/>
        <v>0</v>
      </c>
      <c r="AR111" s="668"/>
      <c r="AS111" s="705">
        <f t="shared" si="211"/>
        <v>0</v>
      </c>
    </row>
    <row r="112" spans="1:45" ht="14.1" customHeight="1" thickBot="1">
      <c r="B112" s="391" t="s">
        <v>181</v>
      </c>
      <c r="C112" s="1112"/>
      <c r="D112" s="1113"/>
      <c r="E112" s="552">
        <f t="shared" ref="E112:P112" si="220">SUBTOTAL(109, E103,E93,E83,E73,E63,E53,E43,E33,E23,E13)</f>
        <v>0</v>
      </c>
      <c r="F112" s="301">
        <f t="shared" si="220"/>
        <v>0</v>
      </c>
      <c r="G112" s="301">
        <f t="shared" si="220"/>
        <v>0</v>
      </c>
      <c r="H112" s="301">
        <f t="shared" si="220"/>
        <v>0</v>
      </c>
      <c r="I112" s="301">
        <f t="shared" si="220"/>
        <v>0</v>
      </c>
      <c r="J112" s="301">
        <f t="shared" si="220"/>
        <v>0</v>
      </c>
      <c r="K112" s="301">
        <f t="shared" si="220"/>
        <v>0</v>
      </c>
      <c r="L112" s="301">
        <f t="shared" si="220"/>
        <v>0</v>
      </c>
      <c r="M112" s="301">
        <f t="shared" si="220"/>
        <v>0</v>
      </c>
      <c r="N112" s="301">
        <f t="shared" si="220"/>
        <v>0</v>
      </c>
      <c r="O112" s="301">
        <f t="shared" si="220"/>
        <v>0</v>
      </c>
      <c r="P112" s="301">
        <f t="shared" si="220"/>
        <v>0</v>
      </c>
      <c r="Q112" s="302">
        <f t="shared" si="202"/>
        <v>0</v>
      </c>
      <c r="R112" s="557"/>
      <c r="S112" s="301">
        <f t="shared" ref="S112:AD112" si="221">SUBTOTAL(109, S103,S93,S83,S73,S63,S53,S43,S33,S23,S13)</f>
        <v>0</v>
      </c>
      <c r="T112" s="301">
        <f t="shared" si="221"/>
        <v>0</v>
      </c>
      <c r="U112" s="301">
        <f t="shared" si="221"/>
        <v>0</v>
      </c>
      <c r="V112" s="301">
        <f t="shared" si="221"/>
        <v>0</v>
      </c>
      <c r="W112" s="301">
        <f t="shared" si="221"/>
        <v>0</v>
      </c>
      <c r="X112" s="301">
        <f t="shared" si="221"/>
        <v>0</v>
      </c>
      <c r="Y112" s="301">
        <f t="shared" si="221"/>
        <v>0</v>
      </c>
      <c r="Z112" s="301">
        <f t="shared" si="221"/>
        <v>0</v>
      </c>
      <c r="AA112" s="301">
        <f t="shared" si="221"/>
        <v>0</v>
      </c>
      <c r="AB112" s="301">
        <f t="shared" si="221"/>
        <v>0</v>
      </c>
      <c r="AC112" s="301">
        <f t="shared" si="221"/>
        <v>0</v>
      </c>
      <c r="AD112" s="301">
        <f t="shared" si="221"/>
        <v>0</v>
      </c>
      <c r="AE112" s="302">
        <f t="shared" si="204"/>
        <v>0</v>
      </c>
      <c r="AF112" s="304"/>
      <c r="AG112" s="301">
        <f t="shared" si="209"/>
        <v>0</v>
      </c>
      <c r="AH112" s="301">
        <f t="shared" si="209"/>
        <v>0</v>
      </c>
      <c r="AI112" s="301">
        <f t="shared" si="209"/>
        <v>0</v>
      </c>
      <c r="AJ112" s="706">
        <f t="shared" si="209"/>
        <v>0</v>
      </c>
      <c r="AK112" s="677">
        <f t="shared" si="205"/>
        <v>0</v>
      </c>
      <c r="AL112" s="707"/>
      <c r="AM112" s="706">
        <f t="shared" si="210"/>
        <v>0</v>
      </c>
      <c r="AN112" s="706">
        <f t="shared" si="210"/>
        <v>0</v>
      </c>
      <c r="AO112" s="706">
        <f t="shared" si="210"/>
        <v>0</v>
      </c>
      <c r="AP112" s="706">
        <f t="shared" si="210"/>
        <v>0</v>
      </c>
      <c r="AQ112" s="708">
        <f t="shared" si="206"/>
        <v>0</v>
      </c>
      <c r="AR112" s="707"/>
      <c r="AS112" s="706">
        <f t="shared" si="211"/>
        <v>0</v>
      </c>
    </row>
    <row r="113" spans="36:45" ht="12" customHeight="1">
      <c r="AJ113" s="256"/>
      <c r="AK113" s="256"/>
      <c r="AL113" s="256"/>
      <c r="AM113" s="256"/>
      <c r="AN113" s="256"/>
      <c r="AO113" s="256"/>
      <c r="AP113" s="256"/>
      <c r="AQ113" s="256"/>
      <c r="AR113" s="256"/>
      <c r="AS113" s="256"/>
    </row>
    <row r="114" spans="36:45" ht="12" customHeight="1">
      <c r="AJ114" s="256"/>
      <c r="AK114" s="256"/>
      <c r="AL114" s="256"/>
      <c r="AM114" s="256"/>
      <c r="AN114" s="256"/>
      <c r="AO114" s="256"/>
      <c r="AP114" s="256"/>
      <c r="AQ114" s="256"/>
      <c r="AR114" s="256"/>
      <c r="AS114" s="256"/>
    </row>
  </sheetData>
  <sheetProtection sheet="1" objects="1" scenarios="1"/>
  <dataConsolidate/>
  <mergeCells count="1">
    <mergeCell ref="C3:D3"/>
  </mergeCells>
  <phoneticPr fontId="3" type="noConversion"/>
  <printOptions horizontalCentered="1"/>
  <pageMargins left="0.75" right="0.75" top="1.25" bottom="1" header="0.5" footer="0.5"/>
  <pageSetup scale="59" orientation="landscape" horizontalDpi="4000" verticalDpi="4000" r:id="rId1"/>
  <headerFooter alignWithMargins="0">
    <oddHeader>&amp;CSales Projections</oddHeader>
    <oddFooter>Page &amp;P of &amp;N</oddFooter>
  </headerFooter>
  <legacyDrawing r:id="rId2"/>
</worksheet>
</file>

<file path=xl/worksheets/sheet8.xml><?xml version="1.0" encoding="utf-8"?>
<worksheet xmlns="http://schemas.openxmlformats.org/spreadsheetml/2006/main" xmlns:r="http://schemas.openxmlformats.org/officeDocument/2006/relationships">
  <sheetPr codeName="SalesProj1">
    <pageSetUpPr autoPageBreaks="0"/>
  </sheetPr>
  <dimension ref="A1:AQ85"/>
  <sheetViews>
    <sheetView showGridLines="0" showOutlineSymbols="0" workbookViewId="0">
      <pane xSplit="2" topLeftCell="C1" activePane="topRight" state="frozen"/>
      <selection activeCell="G6" sqref="G6"/>
      <selection pane="topRight" activeCell="B7" sqref="B7"/>
    </sheetView>
  </sheetViews>
  <sheetFormatPr defaultColWidth="10.5703125" defaultRowHeight="12" customHeight="1"/>
  <cols>
    <col min="1" max="1" width="1.7109375" style="94" customWidth="1"/>
    <col min="2" max="2" width="32.5703125" style="94" customWidth="1"/>
    <col min="3" max="14" width="10.7109375" style="94" customWidth="1"/>
    <col min="15" max="15" width="12.7109375" style="94" customWidth="1"/>
    <col min="16" max="16" width="1.7109375" style="94" customWidth="1"/>
    <col min="17" max="28" width="10.7109375" style="94" customWidth="1"/>
    <col min="29" max="29" width="12.7109375" style="94" customWidth="1"/>
    <col min="30" max="30" width="1.7109375" style="94" customWidth="1"/>
    <col min="31" max="34" width="10.7109375" style="94" customWidth="1"/>
    <col min="35" max="35" width="12.7109375" style="94" customWidth="1"/>
    <col min="36" max="36" width="1.7109375" style="94" customWidth="1"/>
    <col min="37" max="40" width="10.7109375" style="94" customWidth="1"/>
    <col min="41" max="41" width="12.7109375" style="94" customWidth="1"/>
    <col min="42" max="42" width="1.7109375" style="94" customWidth="1"/>
    <col min="43" max="43" width="12.7109375" style="94" customWidth="1"/>
    <col min="44" max="16384" width="10.5703125" style="94"/>
  </cols>
  <sheetData>
    <row r="1" spans="1:43" ht="9.9499999999999993" customHeight="1" thickBot="1">
      <c r="AO1" s="1161"/>
    </row>
    <row r="2" spans="1:43" s="256" customFormat="1" ht="24.95" customHeight="1">
      <c r="A2" s="251"/>
      <c r="B2" s="252" t="s">
        <v>124</v>
      </c>
      <c r="C2" s="85">
        <f>SalesProj!E2</f>
        <v>2013</v>
      </c>
      <c r="D2" s="253"/>
      <c r="E2" s="253"/>
      <c r="F2" s="253"/>
      <c r="G2" s="253"/>
      <c r="H2" s="253"/>
      <c r="I2" s="253"/>
      <c r="J2" s="253"/>
      <c r="K2" s="253"/>
      <c r="L2" s="253"/>
      <c r="M2" s="253"/>
      <c r="N2" s="253"/>
      <c r="O2" s="254"/>
      <c r="P2" s="255"/>
      <c r="Q2" s="85">
        <f>SalesProj!S2</f>
        <v>2014</v>
      </c>
      <c r="R2" s="253"/>
      <c r="S2" s="253"/>
      <c r="T2" s="253"/>
      <c r="U2" s="253"/>
      <c r="V2" s="253"/>
      <c r="W2" s="253"/>
      <c r="X2" s="253"/>
      <c r="Y2" s="253"/>
      <c r="Z2" s="253"/>
      <c r="AA2" s="253"/>
      <c r="AB2" s="253"/>
      <c r="AC2" s="254"/>
      <c r="AE2" s="257">
        <f>SalesProj!AG2</f>
        <v>2015</v>
      </c>
      <c r="AF2" s="253"/>
      <c r="AG2" s="253"/>
      <c r="AH2" s="253"/>
      <c r="AI2" s="254"/>
      <c r="AK2" s="1157">
        <f>SalesProj!AM2</f>
        <v>2016</v>
      </c>
      <c r="AL2" s="1158"/>
      <c r="AM2" s="1158"/>
      <c r="AN2" s="1159"/>
      <c r="AO2" s="253"/>
      <c r="AQ2" s="1155">
        <f>SalesProj!AS2</f>
        <v>2017</v>
      </c>
    </row>
    <row r="3" spans="1:43" s="88" customFormat="1" ht="14.1" customHeight="1" thickBot="1">
      <c r="A3" s="86"/>
      <c r="B3" s="260"/>
      <c r="C3" s="87" t="str">
        <f>SalesProj!E3</f>
        <v>January</v>
      </c>
      <c r="D3" s="87" t="str">
        <f>SalesProj!F3</f>
        <v>February</v>
      </c>
      <c r="E3" s="87" t="str">
        <f>SalesProj!G3</f>
        <v>March</v>
      </c>
      <c r="F3" s="87" t="str">
        <f>SalesProj!H3</f>
        <v>April</v>
      </c>
      <c r="G3" s="87" t="str">
        <f>SalesProj!I3</f>
        <v>May</v>
      </c>
      <c r="H3" s="87" t="str">
        <f>SalesProj!J3</f>
        <v>June</v>
      </c>
      <c r="I3" s="87" t="str">
        <f>SalesProj!K3</f>
        <v>July</v>
      </c>
      <c r="J3" s="87" t="str">
        <f>SalesProj!L3</f>
        <v>August</v>
      </c>
      <c r="K3" s="87" t="str">
        <f>SalesProj!M3</f>
        <v>September</v>
      </c>
      <c r="L3" s="87" t="str">
        <f>SalesProj!N3</f>
        <v>October</v>
      </c>
      <c r="M3" s="87" t="str">
        <f>SalesProj!O3</f>
        <v>November</v>
      </c>
      <c r="N3" s="87" t="str">
        <f>SalesProj!P3</f>
        <v>December</v>
      </c>
      <c r="O3" s="261" t="s">
        <v>18</v>
      </c>
      <c r="P3" s="262"/>
      <c r="Q3" s="87" t="str">
        <f t="shared" ref="Q3:AB3" si="0">C3</f>
        <v>January</v>
      </c>
      <c r="R3" s="260" t="str">
        <f t="shared" si="0"/>
        <v>February</v>
      </c>
      <c r="S3" s="260" t="str">
        <f t="shared" si="0"/>
        <v>March</v>
      </c>
      <c r="T3" s="260" t="str">
        <f t="shared" si="0"/>
        <v>April</v>
      </c>
      <c r="U3" s="260" t="str">
        <f t="shared" si="0"/>
        <v>May</v>
      </c>
      <c r="V3" s="260" t="str">
        <f t="shared" si="0"/>
        <v>June</v>
      </c>
      <c r="W3" s="260" t="str">
        <f t="shared" si="0"/>
        <v>July</v>
      </c>
      <c r="X3" s="260" t="str">
        <f t="shared" si="0"/>
        <v>August</v>
      </c>
      <c r="Y3" s="260" t="str">
        <f t="shared" si="0"/>
        <v>September</v>
      </c>
      <c r="Z3" s="260" t="str">
        <f t="shared" si="0"/>
        <v>October</v>
      </c>
      <c r="AA3" s="260" t="str">
        <f t="shared" si="0"/>
        <v>November</v>
      </c>
      <c r="AB3" s="260" t="str">
        <f t="shared" si="0"/>
        <v>December</v>
      </c>
      <c r="AC3" s="261" t="s">
        <v>18</v>
      </c>
      <c r="AE3" s="263" t="s">
        <v>49</v>
      </c>
      <c r="AF3" s="264" t="s">
        <v>50</v>
      </c>
      <c r="AG3" s="264" t="s">
        <v>51</v>
      </c>
      <c r="AH3" s="265" t="s">
        <v>52</v>
      </c>
      <c r="AI3" s="266" t="s">
        <v>18</v>
      </c>
      <c r="AK3" s="263" t="s">
        <v>49</v>
      </c>
      <c r="AL3" s="264" t="s">
        <v>50</v>
      </c>
      <c r="AM3" s="264" t="s">
        <v>51</v>
      </c>
      <c r="AN3" s="267" t="s">
        <v>52</v>
      </c>
      <c r="AO3" s="268" t="s">
        <v>18</v>
      </c>
      <c r="AQ3" s="266"/>
    </row>
    <row r="4" spans="1:43" s="88" customFormat="1" ht="13.5" customHeight="1">
      <c r="A4" s="86"/>
      <c r="B4" s="269"/>
      <c r="C4" s="86"/>
      <c r="D4" s="86"/>
      <c r="E4" s="86"/>
      <c r="F4" s="86"/>
      <c r="G4" s="86"/>
      <c r="H4" s="86"/>
      <c r="I4" s="86"/>
      <c r="J4" s="86"/>
      <c r="K4" s="86"/>
      <c r="L4" s="86"/>
      <c r="M4" s="86"/>
      <c r="O4" s="270"/>
      <c r="P4" s="262"/>
      <c r="Q4" s="86"/>
      <c r="R4" s="86"/>
      <c r="S4" s="86"/>
      <c r="T4" s="86"/>
      <c r="U4" s="86"/>
      <c r="V4" s="86"/>
      <c r="W4" s="86"/>
      <c r="X4" s="86"/>
      <c r="Y4" s="86"/>
      <c r="Z4" s="86"/>
      <c r="AA4" s="86"/>
      <c r="AC4" s="270"/>
      <c r="AE4" s="271"/>
      <c r="AF4" s="86"/>
      <c r="AG4" s="86"/>
      <c r="AI4" s="270"/>
      <c r="AK4" s="271"/>
      <c r="AL4" s="86"/>
      <c r="AM4" s="86"/>
      <c r="AN4" s="262"/>
      <c r="AO4" s="262"/>
      <c r="AQ4" s="270"/>
    </row>
    <row r="5" spans="1:43" ht="14.1" customHeight="1">
      <c r="A5" s="272"/>
      <c r="B5" s="273" t="str">
        <f>SalesProj!B5</f>
        <v>Product Line 1</v>
      </c>
      <c r="C5" s="274"/>
      <c r="D5" s="274"/>
      <c r="E5" s="274"/>
      <c r="F5" s="274"/>
      <c r="G5" s="274"/>
      <c r="H5" s="275"/>
      <c r="I5" s="275"/>
      <c r="J5" s="275"/>
      <c r="K5" s="275"/>
      <c r="L5" s="275"/>
      <c r="M5" s="275"/>
      <c r="N5" s="276"/>
      <c r="O5" s="277"/>
      <c r="P5" s="240"/>
      <c r="Q5" s="274"/>
      <c r="R5" s="274"/>
      <c r="S5" s="274"/>
      <c r="T5" s="274"/>
      <c r="U5" s="274"/>
      <c r="V5" s="275"/>
      <c r="W5" s="275"/>
      <c r="X5" s="275"/>
      <c r="Y5" s="275"/>
      <c r="Z5" s="275"/>
      <c r="AA5" s="275"/>
      <c r="AB5" s="276"/>
      <c r="AC5" s="277"/>
      <c r="AE5" s="278"/>
      <c r="AF5" s="275"/>
      <c r="AG5" s="275"/>
      <c r="AH5" s="276"/>
      <c r="AI5" s="279"/>
      <c r="AK5" s="278"/>
      <c r="AL5" s="275"/>
      <c r="AM5" s="275"/>
      <c r="AN5" s="280"/>
      <c r="AO5" s="316"/>
      <c r="AQ5" s="277"/>
    </row>
    <row r="6" spans="1:43" ht="14.1" customHeight="1">
      <c r="B6" s="237" t="s">
        <v>228</v>
      </c>
      <c r="C6" s="238">
        <f>SalesProj!E12</f>
        <v>0</v>
      </c>
      <c r="D6" s="238">
        <f>SalesProj!F12</f>
        <v>0</v>
      </c>
      <c r="E6" s="238">
        <f>SalesProj!G12</f>
        <v>0</v>
      </c>
      <c r="F6" s="238">
        <f>SalesProj!H12</f>
        <v>0</v>
      </c>
      <c r="G6" s="238">
        <f>SalesProj!I12</f>
        <v>0</v>
      </c>
      <c r="H6" s="238">
        <f>SalesProj!J12</f>
        <v>0</v>
      </c>
      <c r="I6" s="238">
        <f>SalesProj!K12</f>
        <v>0</v>
      </c>
      <c r="J6" s="238">
        <f>SalesProj!L12</f>
        <v>0</v>
      </c>
      <c r="K6" s="238">
        <f>SalesProj!M12</f>
        <v>0</v>
      </c>
      <c r="L6" s="238">
        <f>SalesProj!N12</f>
        <v>0</v>
      </c>
      <c r="M6" s="238">
        <f>SalesProj!O12</f>
        <v>0</v>
      </c>
      <c r="N6" s="238">
        <f>SalesProj!P12</f>
        <v>0</v>
      </c>
      <c r="O6" s="239">
        <f>SUM(C6:N6)</f>
        <v>0</v>
      </c>
      <c r="P6" s="240"/>
      <c r="Q6" s="238">
        <f>SalesProj!S12</f>
        <v>0</v>
      </c>
      <c r="R6" s="238">
        <f>SalesProj!T12</f>
        <v>0</v>
      </c>
      <c r="S6" s="238">
        <f>SalesProj!U12</f>
        <v>0</v>
      </c>
      <c r="T6" s="238">
        <f>SalesProj!V12</f>
        <v>0</v>
      </c>
      <c r="U6" s="238">
        <f>SalesProj!W12</f>
        <v>0</v>
      </c>
      <c r="V6" s="238">
        <f>SalesProj!X12</f>
        <v>0</v>
      </c>
      <c r="W6" s="238">
        <f>SalesProj!Y12</f>
        <v>0</v>
      </c>
      <c r="X6" s="238">
        <f>SalesProj!Z12</f>
        <v>0</v>
      </c>
      <c r="Y6" s="238">
        <f>SalesProj!AA12</f>
        <v>0</v>
      </c>
      <c r="Z6" s="238">
        <f>SalesProj!AB12</f>
        <v>0</v>
      </c>
      <c r="AA6" s="238">
        <f>SalesProj!AC12</f>
        <v>0</v>
      </c>
      <c r="AB6" s="238">
        <f>SalesProj!AD12</f>
        <v>0</v>
      </c>
      <c r="AC6" s="239">
        <f>SUM(Q6:AB6)</f>
        <v>0</v>
      </c>
      <c r="AE6" s="241">
        <f>SalesProj!AG12</f>
        <v>0</v>
      </c>
      <c r="AF6" s="242">
        <f>SalesProj!AH12</f>
        <v>0</v>
      </c>
      <c r="AG6" s="243">
        <f>SalesProj!AI12</f>
        <v>0</v>
      </c>
      <c r="AH6" s="244">
        <f>SalesProj!AJ12</f>
        <v>0</v>
      </c>
      <c r="AI6" s="245">
        <f>SUM(AE6:AH6)</f>
        <v>0</v>
      </c>
      <c r="AJ6" s="1150"/>
      <c r="AK6" s="241">
        <f>SalesProj!AM12</f>
        <v>0</v>
      </c>
      <c r="AL6" s="242">
        <f>SalesProj!AN12</f>
        <v>0</v>
      </c>
      <c r="AM6" s="243">
        <f>SalesProj!AO12</f>
        <v>0</v>
      </c>
      <c r="AN6" s="244">
        <f>SalesProj!AP12</f>
        <v>0</v>
      </c>
      <c r="AO6" s="247">
        <f>SUM(AK6:AN6)</f>
        <v>0</v>
      </c>
      <c r="AQ6" s="248">
        <f>SalesProj!AS12</f>
        <v>0</v>
      </c>
    </row>
    <row r="7" spans="1:43" ht="14.1" customHeight="1">
      <c r="A7" s="272"/>
      <c r="B7" s="249" t="s">
        <v>223</v>
      </c>
      <c r="C7" s="104">
        <v>0</v>
      </c>
      <c r="D7" s="104">
        <f>IF(C6=0,0,C7*(D6/C6))</f>
        <v>0</v>
      </c>
      <c r="E7" s="104">
        <f t="shared" ref="E7:N7" si="1">IF(D6=0,0,D7*(E6/D6))</f>
        <v>0</v>
      </c>
      <c r="F7" s="104">
        <f t="shared" si="1"/>
        <v>0</v>
      </c>
      <c r="G7" s="104">
        <f t="shared" si="1"/>
        <v>0</v>
      </c>
      <c r="H7" s="104">
        <f t="shared" si="1"/>
        <v>0</v>
      </c>
      <c r="I7" s="104">
        <f t="shared" si="1"/>
        <v>0</v>
      </c>
      <c r="J7" s="104">
        <f t="shared" si="1"/>
        <v>0</v>
      </c>
      <c r="K7" s="104">
        <f t="shared" si="1"/>
        <v>0</v>
      </c>
      <c r="L7" s="104">
        <f t="shared" si="1"/>
        <v>0</v>
      </c>
      <c r="M7" s="104">
        <f t="shared" si="1"/>
        <v>0</v>
      </c>
      <c r="N7" s="104">
        <f t="shared" si="1"/>
        <v>0</v>
      </c>
      <c r="O7" s="281">
        <f>SUM(C7:N7)</f>
        <v>0</v>
      </c>
      <c r="P7" s="282"/>
      <c r="Q7" s="104">
        <f>IF(N6=0,0,N7*(Q6/N6))</f>
        <v>0</v>
      </c>
      <c r="R7" s="104">
        <f t="shared" ref="R7:AB7" si="2">IF(Q6=0,0,Q7*(R6/Q6))</f>
        <v>0</v>
      </c>
      <c r="S7" s="104">
        <f t="shared" si="2"/>
        <v>0</v>
      </c>
      <c r="T7" s="104">
        <f t="shared" si="2"/>
        <v>0</v>
      </c>
      <c r="U7" s="104">
        <f t="shared" si="2"/>
        <v>0</v>
      </c>
      <c r="V7" s="104">
        <f t="shared" si="2"/>
        <v>0</v>
      </c>
      <c r="W7" s="104">
        <f t="shared" si="2"/>
        <v>0</v>
      </c>
      <c r="X7" s="104">
        <f t="shared" si="2"/>
        <v>0</v>
      </c>
      <c r="Y7" s="104">
        <f t="shared" si="2"/>
        <v>0</v>
      </c>
      <c r="Z7" s="104">
        <f t="shared" si="2"/>
        <v>0</v>
      </c>
      <c r="AA7" s="104">
        <f t="shared" si="2"/>
        <v>0</v>
      </c>
      <c r="AB7" s="104">
        <f t="shared" si="2"/>
        <v>0</v>
      </c>
      <c r="AC7" s="281">
        <f>SUM(Q7:AB7)</f>
        <v>0</v>
      </c>
      <c r="AD7" s="283"/>
      <c r="AE7" s="108">
        <f>IF(SUM(Z6:AB6)=0,0,SUM(Z7:AB7)*AE6/(SUM(Z6:AB6)))</f>
        <v>0</v>
      </c>
      <c r="AF7" s="104">
        <f>IF(AE6=0,0,AE7*(AF6/AE6))</f>
        <v>0</v>
      </c>
      <c r="AG7" s="104">
        <f>IF(AF6=0,0,AF7*(AG6/AF6))</f>
        <v>0</v>
      </c>
      <c r="AH7" s="104">
        <f>IF(AG6=0,0,AG7*(AH6/AG6))</f>
        <v>0</v>
      </c>
      <c r="AI7" s="284">
        <f>SUM(AE7:AH7)</f>
        <v>0</v>
      </c>
      <c r="AJ7" s="283"/>
      <c r="AK7" s="122">
        <f>IF(AH6=0,0,AH7*(AK6/AH6))</f>
        <v>0</v>
      </c>
      <c r="AL7" s="104">
        <f>IF(AK6=0,0,AK7*(AL6/AK6))</f>
        <v>0</v>
      </c>
      <c r="AM7" s="104">
        <f>IF(AL6=0,0,AL7*(AM6/AL6))</f>
        <v>0</v>
      </c>
      <c r="AN7" s="110">
        <f>IF(AM6=0,0,AM7*(AN6/AM6))</f>
        <v>0</v>
      </c>
      <c r="AO7" s="285">
        <f>SUM(AK7:AN7)</f>
        <v>0</v>
      </c>
      <c r="AP7" s="283"/>
      <c r="AQ7" s="111">
        <f>IF(AO6=0,0,AO7*(AQ6/AO6))</f>
        <v>0</v>
      </c>
    </row>
    <row r="8" spans="1:43" ht="14.1" customHeight="1">
      <c r="A8" s="272"/>
      <c r="B8" s="249" t="s">
        <v>224</v>
      </c>
      <c r="C8" s="104">
        <v>0</v>
      </c>
      <c r="D8" s="104">
        <f>IF(C6=0,0,C8*(D6/C6))</f>
        <v>0</v>
      </c>
      <c r="E8" s="104">
        <f t="shared" ref="E8:N8" si="3">IF(D6=0,0,D8*(E6/D6))</f>
        <v>0</v>
      </c>
      <c r="F8" s="104">
        <f t="shared" si="3"/>
        <v>0</v>
      </c>
      <c r="G8" s="104">
        <f t="shared" si="3"/>
        <v>0</v>
      </c>
      <c r="H8" s="104">
        <f t="shared" si="3"/>
        <v>0</v>
      </c>
      <c r="I8" s="104">
        <f t="shared" si="3"/>
        <v>0</v>
      </c>
      <c r="J8" s="104">
        <f t="shared" si="3"/>
        <v>0</v>
      </c>
      <c r="K8" s="104">
        <f t="shared" si="3"/>
        <v>0</v>
      </c>
      <c r="L8" s="104">
        <f t="shared" si="3"/>
        <v>0</v>
      </c>
      <c r="M8" s="104">
        <f t="shared" si="3"/>
        <v>0</v>
      </c>
      <c r="N8" s="104">
        <f t="shared" si="3"/>
        <v>0</v>
      </c>
      <c r="O8" s="286">
        <f>SUM(C8:N8)</f>
        <v>0</v>
      </c>
      <c r="P8" s="282"/>
      <c r="Q8" s="104">
        <f>IF(N6=0,0,N8*(Q6/N6))</f>
        <v>0</v>
      </c>
      <c r="R8" s="104">
        <f>IF(Q6=0,0,Q8*(R6/Q6))</f>
        <v>0</v>
      </c>
      <c r="S8" s="104">
        <f t="shared" ref="S8:AB8" si="4">IF(R6=0,0,R8*(S6/R6))</f>
        <v>0</v>
      </c>
      <c r="T8" s="104">
        <f t="shared" si="4"/>
        <v>0</v>
      </c>
      <c r="U8" s="104">
        <f t="shared" si="4"/>
        <v>0</v>
      </c>
      <c r="V8" s="104">
        <f t="shared" si="4"/>
        <v>0</v>
      </c>
      <c r="W8" s="104">
        <f t="shared" si="4"/>
        <v>0</v>
      </c>
      <c r="X8" s="104">
        <f t="shared" si="4"/>
        <v>0</v>
      </c>
      <c r="Y8" s="104">
        <f t="shared" si="4"/>
        <v>0</v>
      </c>
      <c r="Z8" s="104">
        <f t="shared" si="4"/>
        <v>0</v>
      </c>
      <c r="AA8" s="104">
        <f t="shared" si="4"/>
        <v>0</v>
      </c>
      <c r="AB8" s="104">
        <f t="shared" si="4"/>
        <v>0</v>
      </c>
      <c r="AC8" s="286">
        <f>SUM(Q8:AB8)</f>
        <v>0</v>
      </c>
      <c r="AD8" s="283"/>
      <c r="AE8" s="108">
        <f>IF(SUM(Z6:AB6)=0,0,SUM(Z8:AB8)*AE6/(SUM(Z6:AB6)))</f>
        <v>0</v>
      </c>
      <c r="AF8" s="104">
        <f>IF(AE6=0,0,AE8*(AF6/AE6))</f>
        <v>0</v>
      </c>
      <c r="AG8" s="104">
        <f>IF(AF6=0,0,AF8*(AG6/AF6))</f>
        <v>0</v>
      </c>
      <c r="AH8" s="104">
        <f>IF(AG6=0,0,AG8*(AH6/AG6))</f>
        <v>0</v>
      </c>
      <c r="AI8" s="284">
        <f>SUM(AE8:AH8)</f>
        <v>0</v>
      </c>
      <c r="AJ8" s="283"/>
      <c r="AK8" s="122">
        <f>IF(AH6=0,0,AH8*(AK6/AH6))</f>
        <v>0</v>
      </c>
      <c r="AL8" s="104">
        <f>IF(AK6=0,0,AK8*(AL6/AK6))</f>
        <v>0</v>
      </c>
      <c r="AM8" s="104">
        <f>IF(AL6=0,0,AL8*(AM6/AL6))</f>
        <v>0</v>
      </c>
      <c r="AN8" s="110">
        <f>IF(AM6=0,0,AM8*(AN6/AM6))</f>
        <v>0</v>
      </c>
      <c r="AO8" s="285">
        <f>SUM(AK8:AN8)</f>
        <v>0</v>
      </c>
      <c r="AP8" s="283"/>
      <c r="AQ8" s="111">
        <f>IF(AO6=0,0,AO8*(AQ6/AO6))</f>
        <v>0</v>
      </c>
    </row>
    <row r="9" spans="1:43" ht="14.1" customHeight="1">
      <c r="A9" s="272"/>
      <c r="B9" s="249" t="s">
        <v>225</v>
      </c>
      <c r="C9" s="104">
        <v>0</v>
      </c>
      <c r="D9" s="104">
        <f>IF(C6=0,0,C9*(D6/C6))</f>
        <v>0</v>
      </c>
      <c r="E9" s="104">
        <f t="shared" ref="E9:N9" si="5">IF(D6=0,0,D9*(E6/D6))</f>
        <v>0</v>
      </c>
      <c r="F9" s="104">
        <f t="shared" si="5"/>
        <v>0</v>
      </c>
      <c r="G9" s="104">
        <f t="shared" si="5"/>
        <v>0</v>
      </c>
      <c r="H9" s="104">
        <f t="shared" si="5"/>
        <v>0</v>
      </c>
      <c r="I9" s="104">
        <f t="shared" si="5"/>
        <v>0</v>
      </c>
      <c r="J9" s="104">
        <f t="shared" si="5"/>
        <v>0</v>
      </c>
      <c r="K9" s="104">
        <f t="shared" si="5"/>
        <v>0</v>
      </c>
      <c r="L9" s="104">
        <f t="shared" si="5"/>
        <v>0</v>
      </c>
      <c r="M9" s="104">
        <f t="shared" si="5"/>
        <v>0</v>
      </c>
      <c r="N9" s="104">
        <f t="shared" si="5"/>
        <v>0</v>
      </c>
      <c r="O9" s="281">
        <f>SUM(C9:N9)</f>
        <v>0</v>
      </c>
      <c r="P9" s="282"/>
      <c r="Q9" s="104">
        <f>IF(N6=0,0,N9*(Q6/N6))</f>
        <v>0</v>
      </c>
      <c r="R9" s="104">
        <f>IF(Q6=0,0,Q9*(R6/Q6))</f>
        <v>0</v>
      </c>
      <c r="S9" s="104">
        <f t="shared" ref="S9:AB9" si="6">IF(R6=0,0,R9*(S6/R6))</f>
        <v>0</v>
      </c>
      <c r="T9" s="104">
        <f t="shared" si="6"/>
        <v>0</v>
      </c>
      <c r="U9" s="104">
        <f t="shared" si="6"/>
        <v>0</v>
      </c>
      <c r="V9" s="104">
        <f t="shared" si="6"/>
        <v>0</v>
      </c>
      <c r="W9" s="104">
        <f t="shared" si="6"/>
        <v>0</v>
      </c>
      <c r="X9" s="104">
        <f t="shared" si="6"/>
        <v>0</v>
      </c>
      <c r="Y9" s="104">
        <f t="shared" si="6"/>
        <v>0</v>
      </c>
      <c r="Z9" s="104">
        <f t="shared" si="6"/>
        <v>0</v>
      </c>
      <c r="AA9" s="104">
        <f t="shared" si="6"/>
        <v>0</v>
      </c>
      <c r="AB9" s="104">
        <f t="shared" si="6"/>
        <v>0</v>
      </c>
      <c r="AC9" s="281">
        <f>SUM(Q9:AB9)</f>
        <v>0</v>
      </c>
      <c r="AD9" s="287"/>
      <c r="AE9" s="108">
        <f>IF(SUM(Z6:AB6)=0,0,SUM(Z9:AB9)*AE6/(SUM(Z6:AB6)))</f>
        <v>0</v>
      </c>
      <c r="AF9" s="104">
        <f>IF(AE6=0,0,AE9*(AF6/AE6))</f>
        <v>0</v>
      </c>
      <c r="AG9" s="104">
        <f>IF(AF6=0,0,AF9*(AG6/AF6))</f>
        <v>0</v>
      </c>
      <c r="AH9" s="104">
        <f>IF(AG6=0,0,AG9*(AH6/AG6))</f>
        <v>0</v>
      </c>
      <c r="AI9" s="284">
        <f>SUM(AE9:AH9)</f>
        <v>0</v>
      </c>
      <c r="AJ9" s="1154"/>
      <c r="AK9" s="122">
        <f>IF(AH6=0,0,AH9*(AK6/AH6))</f>
        <v>0</v>
      </c>
      <c r="AL9" s="104">
        <f>IF(AK6=0,0,AK9*(AL6/AK6))</f>
        <v>0</v>
      </c>
      <c r="AM9" s="104">
        <f>IF(AL6=0,0,AL9*(AM6/AL6))</f>
        <v>0</v>
      </c>
      <c r="AN9" s="110">
        <f>IF(AM6=0,0,AM9*(AN6/AM6))</f>
        <v>0</v>
      </c>
      <c r="AO9" s="285">
        <f>SUM(AK9:AN9)</f>
        <v>0</v>
      </c>
      <c r="AP9" s="1154"/>
      <c r="AQ9" s="111">
        <f>IF(AO6=0,0,AO9*(AQ6/AO6))</f>
        <v>0</v>
      </c>
    </row>
    <row r="10" spans="1:43" ht="14.1" customHeight="1" thickBot="1">
      <c r="A10" s="272"/>
      <c r="B10" s="250" t="s">
        <v>226</v>
      </c>
      <c r="C10" s="231">
        <v>0</v>
      </c>
      <c r="D10" s="231">
        <f>IF(C6=0,0,C10*(D6/C6))</f>
        <v>0</v>
      </c>
      <c r="E10" s="232">
        <f t="shared" ref="E10:N10" si="7">IF(D6=0,0,D10*(E6/D6))</f>
        <v>0</v>
      </c>
      <c r="F10" s="232">
        <f t="shared" si="7"/>
        <v>0</v>
      </c>
      <c r="G10" s="232">
        <f t="shared" si="7"/>
        <v>0</v>
      </c>
      <c r="H10" s="232">
        <f t="shared" si="7"/>
        <v>0</v>
      </c>
      <c r="I10" s="232">
        <f t="shared" si="7"/>
        <v>0</v>
      </c>
      <c r="J10" s="232">
        <f t="shared" si="7"/>
        <v>0</v>
      </c>
      <c r="K10" s="232">
        <f t="shared" si="7"/>
        <v>0</v>
      </c>
      <c r="L10" s="232">
        <f t="shared" si="7"/>
        <v>0</v>
      </c>
      <c r="M10" s="232">
        <f t="shared" si="7"/>
        <v>0</v>
      </c>
      <c r="N10" s="236">
        <f t="shared" si="7"/>
        <v>0</v>
      </c>
      <c r="O10" s="288">
        <f>SUM(C10:N10)</f>
        <v>0</v>
      </c>
      <c r="P10" s="282"/>
      <c r="Q10" s="104">
        <f>IF(N6=0,0,N10*(Q6/N6))</f>
        <v>0</v>
      </c>
      <c r="R10" s="232">
        <f>IF(Q6=0,0,Q10*(R6/Q6))</f>
        <v>0</v>
      </c>
      <c r="S10" s="232">
        <f t="shared" ref="S10:AB10" si="8">IF(R6=0,0,R10*(S6/R6))</f>
        <v>0</v>
      </c>
      <c r="T10" s="232">
        <f t="shared" si="8"/>
        <v>0</v>
      </c>
      <c r="U10" s="232">
        <f t="shared" si="8"/>
        <v>0</v>
      </c>
      <c r="V10" s="232">
        <f t="shared" si="8"/>
        <v>0</v>
      </c>
      <c r="W10" s="232">
        <f t="shared" si="8"/>
        <v>0</v>
      </c>
      <c r="X10" s="232">
        <f t="shared" si="8"/>
        <v>0</v>
      </c>
      <c r="Y10" s="232">
        <f t="shared" si="8"/>
        <v>0</v>
      </c>
      <c r="Z10" s="232">
        <f t="shared" si="8"/>
        <v>0</v>
      </c>
      <c r="AA10" s="232">
        <f t="shared" si="8"/>
        <v>0</v>
      </c>
      <c r="AB10" s="236">
        <f t="shared" si="8"/>
        <v>0</v>
      </c>
      <c r="AC10" s="288">
        <f>SUM(Q10:AB10)</f>
        <v>0</v>
      </c>
      <c r="AD10" s="287"/>
      <c r="AE10" s="233">
        <f>IF(SUM(Z6:AB6)=0,0,SUM(Z10:AB10)*AE6/(SUM(Z6:AB6)))</f>
        <v>0</v>
      </c>
      <c r="AF10" s="232">
        <f>IF(AE6=0,0,AE10*(AF6/AE6))</f>
        <v>0</v>
      </c>
      <c r="AG10" s="232">
        <f>IF(AF6=0,0,AF10*(AG6/AF6))</f>
        <v>0</v>
      </c>
      <c r="AH10" s="232">
        <f>IF(AG6=0,0,AG10*(AH6/AG6))</f>
        <v>0</v>
      </c>
      <c r="AI10" s="288">
        <f>SUM(AE10:AH10)</f>
        <v>0</v>
      </c>
      <c r="AJ10" s="1154"/>
      <c r="AK10" s="233">
        <f>IF(AH6=0,0,AH10*(AK6/AH6))</f>
        <v>0</v>
      </c>
      <c r="AL10" s="232">
        <f>IF(AK6=0,0,AK10*(AL6/AK6))</f>
        <v>0</v>
      </c>
      <c r="AM10" s="232">
        <f>IF(AL6=0,0,AL10*(AM6/AL6))</f>
        <v>0</v>
      </c>
      <c r="AN10" s="236">
        <f>IF(AM6=0,0,AM10*(AN6/AM6))</f>
        <v>0</v>
      </c>
      <c r="AO10" s="314">
        <f>SUM(AK10:AN10)</f>
        <v>0</v>
      </c>
      <c r="AP10" s="1154"/>
      <c r="AQ10" s="235">
        <f>IF(AO6=0,0,AO10*(AQ6/AO6))</f>
        <v>0</v>
      </c>
    </row>
    <row r="11" spans="1:43" ht="14.1" customHeight="1" thickBot="1">
      <c r="B11" s="289" t="s">
        <v>227</v>
      </c>
      <c r="C11" s="290">
        <f>SUM(C7:C10)</f>
        <v>0</v>
      </c>
      <c r="D11" s="291">
        <f t="shared" ref="D11:N11" si="9">SUM(D7:D10)</f>
        <v>0</v>
      </c>
      <c r="E11" s="291">
        <f t="shared" si="9"/>
        <v>0</v>
      </c>
      <c r="F11" s="291">
        <f t="shared" si="9"/>
        <v>0</v>
      </c>
      <c r="G11" s="291">
        <f t="shared" si="9"/>
        <v>0</v>
      </c>
      <c r="H11" s="291">
        <f t="shared" si="9"/>
        <v>0</v>
      </c>
      <c r="I11" s="291">
        <f t="shared" si="9"/>
        <v>0</v>
      </c>
      <c r="J11" s="291">
        <f t="shared" si="9"/>
        <v>0</v>
      </c>
      <c r="K11" s="291">
        <f t="shared" si="9"/>
        <v>0</v>
      </c>
      <c r="L11" s="291">
        <f t="shared" si="9"/>
        <v>0</v>
      </c>
      <c r="M11" s="291">
        <f t="shared" si="9"/>
        <v>0</v>
      </c>
      <c r="N11" s="291">
        <f t="shared" si="9"/>
        <v>0</v>
      </c>
      <c r="O11" s="292">
        <f>SUM(O7:O10)</f>
        <v>0</v>
      </c>
      <c r="P11" s="282"/>
      <c r="Q11" s="291">
        <f>SUM(Q7:Q10)</f>
        <v>0</v>
      </c>
      <c r="R11" s="291">
        <f>SUM(R7:R10)</f>
        <v>0</v>
      </c>
      <c r="S11" s="291">
        <f t="shared" ref="S11:AB11" si="10">SUM(S7:S10)</f>
        <v>0</v>
      </c>
      <c r="T11" s="291">
        <f t="shared" si="10"/>
        <v>0</v>
      </c>
      <c r="U11" s="291">
        <f t="shared" si="10"/>
        <v>0</v>
      </c>
      <c r="V11" s="291">
        <f t="shared" si="10"/>
        <v>0</v>
      </c>
      <c r="W11" s="291">
        <f t="shared" si="10"/>
        <v>0</v>
      </c>
      <c r="X11" s="291">
        <f t="shared" si="10"/>
        <v>0</v>
      </c>
      <c r="Y11" s="291">
        <f t="shared" si="10"/>
        <v>0</v>
      </c>
      <c r="Z11" s="291">
        <f t="shared" si="10"/>
        <v>0</v>
      </c>
      <c r="AA11" s="291">
        <f t="shared" si="10"/>
        <v>0</v>
      </c>
      <c r="AB11" s="291">
        <f t="shared" si="10"/>
        <v>0</v>
      </c>
      <c r="AC11" s="292">
        <f>SUM(AC7:AC10)</f>
        <v>0</v>
      </c>
      <c r="AD11" s="287"/>
      <c r="AE11" s="291">
        <f>SUM(AE7:AE10)</f>
        <v>0</v>
      </c>
      <c r="AF11" s="291">
        <f>SUM(AF7:AF10)</f>
        <v>0</v>
      </c>
      <c r="AG11" s="291">
        <f>SUM(AG7:AG10)</f>
        <v>0</v>
      </c>
      <c r="AH11" s="291">
        <f>SUM(AH7:AH10)</f>
        <v>0</v>
      </c>
      <c r="AI11" s="292">
        <f>SUM(AI7:AI10)</f>
        <v>0</v>
      </c>
      <c r="AJ11" s="1154"/>
      <c r="AK11" s="311">
        <f>SUM(AK7:AK10)</f>
        <v>0</v>
      </c>
      <c r="AL11" s="291">
        <f>SUM(AL7:AL10)</f>
        <v>0</v>
      </c>
      <c r="AM11" s="291">
        <f>SUM(AM7:AM10)</f>
        <v>0</v>
      </c>
      <c r="AN11" s="315">
        <f>SUM(AN7:AN10)</f>
        <v>0</v>
      </c>
      <c r="AO11" s="315">
        <f>SUM(AO7:AO10)</f>
        <v>0</v>
      </c>
      <c r="AP11" s="1154"/>
      <c r="AQ11" s="292">
        <f>SUM(AQ7:AQ10)</f>
        <v>0</v>
      </c>
    </row>
    <row r="12" spans="1:43" s="88" customFormat="1" ht="13.5" customHeight="1">
      <c r="A12" s="86"/>
      <c r="B12" s="269"/>
      <c r="C12" s="86"/>
      <c r="D12" s="86"/>
      <c r="E12" s="86"/>
      <c r="F12" s="86"/>
      <c r="G12" s="86"/>
      <c r="H12" s="86"/>
      <c r="I12" s="86"/>
      <c r="J12" s="86"/>
      <c r="K12" s="86"/>
      <c r="L12" s="86"/>
      <c r="M12" s="86"/>
      <c r="O12" s="270"/>
      <c r="P12" s="262"/>
      <c r="Q12" s="86"/>
      <c r="R12" s="86"/>
      <c r="S12" s="86"/>
      <c r="T12" s="86"/>
      <c r="U12" s="86"/>
      <c r="V12" s="86"/>
      <c r="W12" s="86"/>
      <c r="X12" s="86"/>
      <c r="Y12" s="86"/>
      <c r="Z12" s="86"/>
      <c r="AA12" s="86"/>
      <c r="AC12" s="270"/>
      <c r="AE12" s="271"/>
      <c r="AF12" s="86"/>
      <c r="AG12" s="86"/>
      <c r="AI12" s="270"/>
      <c r="AK12" s="271"/>
      <c r="AL12" s="86"/>
      <c r="AM12" s="86"/>
      <c r="AN12" s="262"/>
      <c r="AO12" s="262"/>
      <c r="AQ12" s="270"/>
    </row>
    <row r="13" spans="1:43" ht="14.1" customHeight="1">
      <c r="A13" s="272"/>
      <c r="B13" s="273" t="str">
        <f>SalesProj!B15</f>
        <v>Product Line 2</v>
      </c>
      <c r="C13" s="274"/>
      <c r="D13" s="274"/>
      <c r="E13" s="274"/>
      <c r="F13" s="274"/>
      <c r="G13" s="274"/>
      <c r="H13" s="275"/>
      <c r="I13" s="275"/>
      <c r="J13" s="275"/>
      <c r="K13" s="275"/>
      <c r="L13" s="275"/>
      <c r="M13" s="275"/>
      <c r="N13" s="276"/>
      <c r="O13" s="277"/>
      <c r="P13" s="240"/>
      <c r="Q13" s="274"/>
      <c r="R13" s="274"/>
      <c r="S13" s="274"/>
      <c r="T13" s="274"/>
      <c r="U13" s="274"/>
      <c r="V13" s="275"/>
      <c r="W13" s="275"/>
      <c r="X13" s="275"/>
      <c r="Y13" s="275"/>
      <c r="Z13" s="275"/>
      <c r="AA13" s="275"/>
      <c r="AB13" s="276"/>
      <c r="AC13" s="277"/>
      <c r="AE13" s="308"/>
      <c r="AF13" s="275"/>
      <c r="AG13" s="275"/>
      <c r="AH13" s="276"/>
      <c r="AI13" s="279"/>
      <c r="AK13" s="278"/>
      <c r="AL13" s="275"/>
      <c r="AM13" s="275"/>
      <c r="AN13" s="280"/>
      <c r="AO13" s="316"/>
      <c r="AQ13" s="277"/>
    </row>
    <row r="14" spans="1:43" ht="14.1" customHeight="1">
      <c r="B14" s="237" t="s">
        <v>228</v>
      </c>
      <c r="C14" s="238">
        <f>SalesProj!E22</f>
        <v>0</v>
      </c>
      <c r="D14" s="238">
        <f>SalesProj!F22</f>
        <v>0</v>
      </c>
      <c r="E14" s="238">
        <f>SalesProj!G22</f>
        <v>0</v>
      </c>
      <c r="F14" s="238">
        <f>SalesProj!H22</f>
        <v>0</v>
      </c>
      <c r="G14" s="238">
        <f>SalesProj!I22</f>
        <v>0</v>
      </c>
      <c r="H14" s="238">
        <f>SalesProj!J22</f>
        <v>0</v>
      </c>
      <c r="I14" s="238">
        <f>SalesProj!K22</f>
        <v>0</v>
      </c>
      <c r="J14" s="238">
        <f>SalesProj!L22</f>
        <v>0</v>
      </c>
      <c r="K14" s="238">
        <f>SalesProj!M22</f>
        <v>0</v>
      </c>
      <c r="L14" s="238">
        <f>SalesProj!N22</f>
        <v>0</v>
      </c>
      <c r="M14" s="238">
        <f>SalesProj!O22</f>
        <v>0</v>
      </c>
      <c r="N14" s="238">
        <f>SalesProj!P22</f>
        <v>0</v>
      </c>
      <c r="O14" s="239">
        <f>SUM(C14:N14)</f>
        <v>0</v>
      </c>
      <c r="P14" s="240"/>
      <c r="Q14" s="238">
        <f>SalesProj!S22</f>
        <v>0</v>
      </c>
      <c r="R14" s="238">
        <f>SalesProj!T22</f>
        <v>0</v>
      </c>
      <c r="S14" s="238">
        <f>SalesProj!U22</f>
        <v>0</v>
      </c>
      <c r="T14" s="238">
        <f>SalesProj!V22</f>
        <v>0</v>
      </c>
      <c r="U14" s="238">
        <f>SalesProj!W22</f>
        <v>0</v>
      </c>
      <c r="V14" s="238">
        <f>SalesProj!X22</f>
        <v>0</v>
      </c>
      <c r="W14" s="238">
        <f>SalesProj!Y22</f>
        <v>0</v>
      </c>
      <c r="X14" s="238">
        <f>SalesProj!Z22</f>
        <v>0</v>
      </c>
      <c r="Y14" s="238">
        <f>SalesProj!AA22</f>
        <v>0</v>
      </c>
      <c r="Z14" s="238">
        <f>SalesProj!AB22</f>
        <v>0</v>
      </c>
      <c r="AA14" s="238">
        <f>SalesProj!AC22</f>
        <v>0</v>
      </c>
      <c r="AB14" s="238">
        <f>SalesProj!AD22</f>
        <v>0</v>
      </c>
      <c r="AC14" s="239">
        <f>SUM(Q14:AB14)</f>
        <v>0</v>
      </c>
      <c r="AE14" s="241">
        <f>SalesProj!AG22</f>
        <v>0</v>
      </c>
      <c r="AF14" s="238">
        <f>SalesProj!AH22</f>
        <v>0</v>
      </c>
      <c r="AG14" s="238">
        <f>SalesProj!AI22</f>
        <v>0</v>
      </c>
      <c r="AH14" s="238">
        <f>SalesProj!AJ22</f>
        <v>0</v>
      </c>
      <c r="AI14" s="245">
        <f>SUM(AE14:AH14)</f>
        <v>0</v>
      </c>
      <c r="AJ14" s="1150"/>
      <c r="AK14" s="307">
        <f>SalesProj!AM22</f>
        <v>0</v>
      </c>
      <c r="AL14" s="306">
        <f>SalesProj!AN22</f>
        <v>0</v>
      </c>
      <c r="AM14" s="238">
        <f>SalesProj!AO22</f>
        <v>0</v>
      </c>
      <c r="AN14" s="244">
        <f>SalesProj!AP22</f>
        <v>0</v>
      </c>
      <c r="AO14" s="247">
        <f>SUM(AK14:AN14)</f>
        <v>0</v>
      </c>
      <c r="AQ14" s="248">
        <f>SalesProj!AS22</f>
        <v>0</v>
      </c>
    </row>
    <row r="15" spans="1:43" ht="14.1" customHeight="1">
      <c r="A15" s="272"/>
      <c r="B15" s="249" t="s">
        <v>223</v>
      </c>
      <c r="C15" s="104">
        <v>0</v>
      </c>
      <c r="D15" s="104">
        <f t="shared" ref="D15:N15" si="11">IF(C14=0,0,C15*(D14/C14))</f>
        <v>0</v>
      </c>
      <c r="E15" s="104">
        <f t="shared" si="11"/>
        <v>0</v>
      </c>
      <c r="F15" s="104">
        <f t="shared" si="11"/>
        <v>0</v>
      </c>
      <c r="G15" s="104">
        <f t="shared" si="11"/>
        <v>0</v>
      </c>
      <c r="H15" s="104">
        <f t="shared" si="11"/>
        <v>0</v>
      </c>
      <c r="I15" s="104">
        <f t="shared" si="11"/>
        <v>0</v>
      </c>
      <c r="J15" s="104">
        <f t="shared" si="11"/>
        <v>0</v>
      </c>
      <c r="K15" s="104">
        <f t="shared" si="11"/>
        <v>0</v>
      </c>
      <c r="L15" s="104">
        <f t="shared" si="11"/>
        <v>0</v>
      </c>
      <c r="M15" s="104">
        <f t="shared" si="11"/>
        <v>0</v>
      </c>
      <c r="N15" s="104">
        <f t="shared" si="11"/>
        <v>0</v>
      </c>
      <c r="O15" s="281">
        <f>SUM(C15:N15)</f>
        <v>0</v>
      </c>
      <c r="P15" s="282"/>
      <c r="Q15" s="104">
        <f>IF(N14=0,0,N15*(Q14/N14))</f>
        <v>0</v>
      </c>
      <c r="R15" s="104">
        <f t="shared" ref="R15:AB15" si="12">IF(Q14=0,0,Q15*(R14/Q14))</f>
        <v>0</v>
      </c>
      <c r="S15" s="104">
        <f t="shared" si="12"/>
        <v>0</v>
      </c>
      <c r="T15" s="104">
        <f t="shared" si="12"/>
        <v>0</v>
      </c>
      <c r="U15" s="104">
        <f t="shared" si="12"/>
        <v>0</v>
      </c>
      <c r="V15" s="104">
        <f t="shared" si="12"/>
        <v>0</v>
      </c>
      <c r="W15" s="104">
        <f t="shared" si="12"/>
        <v>0</v>
      </c>
      <c r="X15" s="104">
        <f t="shared" si="12"/>
        <v>0</v>
      </c>
      <c r="Y15" s="104">
        <f t="shared" si="12"/>
        <v>0</v>
      </c>
      <c r="Z15" s="104">
        <f t="shared" si="12"/>
        <v>0</v>
      </c>
      <c r="AA15" s="104">
        <f t="shared" si="12"/>
        <v>0</v>
      </c>
      <c r="AB15" s="104">
        <f t="shared" si="12"/>
        <v>0</v>
      </c>
      <c r="AC15" s="281">
        <f>SUM(Q15:AB15)</f>
        <v>0</v>
      </c>
      <c r="AD15" s="283"/>
      <c r="AE15" s="108">
        <f>IF(SUM(Z14:AB14)=0,0,SUM(Z15:AB15)*AE14/(SUM(Z14:AB14)))</f>
        <v>0</v>
      </c>
      <c r="AF15" s="104">
        <f>IF(AE14=0,0,AE15*(AF14/AE14))</f>
        <v>0</v>
      </c>
      <c r="AG15" s="104">
        <f>IF(AF14=0,0,AF15*(AG14/AF14))</f>
        <v>0</v>
      </c>
      <c r="AH15" s="104">
        <f>IF(AG14=0,0,AG15*(AH14/AG14))</f>
        <v>0</v>
      </c>
      <c r="AI15" s="284">
        <f>SUM(AE15:AH15)</f>
        <v>0</v>
      </c>
      <c r="AJ15" s="283"/>
      <c r="AK15" s="122">
        <f>IF(AH14=0,0,AH15*(AK14/AH14))</f>
        <v>0</v>
      </c>
      <c r="AL15" s="104">
        <f>IF(AK14=0,0,AK15*(AL14/AK14))</f>
        <v>0</v>
      </c>
      <c r="AM15" s="104">
        <f>IF(AL14=0,0,AL15*(AM14/AL14))</f>
        <v>0</v>
      </c>
      <c r="AN15" s="110">
        <f>IF(AM14=0,0,AM15*(AN14/AM14))</f>
        <v>0</v>
      </c>
      <c r="AO15" s="285">
        <f>SUM(AK15:AN15)</f>
        <v>0</v>
      </c>
      <c r="AP15" s="283"/>
      <c r="AQ15" s="111">
        <f>IF(AO14=0,0,AO15*(AQ14/AO14))</f>
        <v>0</v>
      </c>
    </row>
    <row r="16" spans="1:43" ht="14.1" customHeight="1">
      <c r="A16" s="272"/>
      <c r="B16" s="249" t="s">
        <v>224</v>
      </c>
      <c r="C16" s="104">
        <v>0</v>
      </c>
      <c r="D16" s="104">
        <f>IF(C14=0,0,C16*(D14/C14))</f>
        <v>0</v>
      </c>
      <c r="E16" s="104">
        <f t="shared" ref="E16:N16" si="13">IF(D14=0,0,D16*(E14/D14))</f>
        <v>0</v>
      </c>
      <c r="F16" s="104">
        <f t="shared" si="13"/>
        <v>0</v>
      </c>
      <c r="G16" s="104">
        <f t="shared" si="13"/>
        <v>0</v>
      </c>
      <c r="H16" s="104">
        <f t="shared" si="13"/>
        <v>0</v>
      </c>
      <c r="I16" s="104">
        <f t="shared" si="13"/>
        <v>0</v>
      </c>
      <c r="J16" s="104">
        <f t="shared" si="13"/>
        <v>0</v>
      </c>
      <c r="K16" s="104">
        <f t="shared" si="13"/>
        <v>0</v>
      </c>
      <c r="L16" s="104">
        <f t="shared" si="13"/>
        <v>0</v>
      </c>
      <c r="M16" s="104">
        <f t="shared" si="13"/>
        <v>0</v>
      </c>
      <c r="N16" s="104">
        <f t="shared" si="13"/>
        <v>0</v>
      </c>
      <c r="O16" s="286">
        <f>SUM(C16:N16)</f>
        <v>0</v>
      </c>
      <c r="P16" s="282"/>
      <c r="Q16" s="104">
        <f>IF(N14=0,0,N16*(Q14/N14))</f>
        <v>0</v>
      </c>
      <c r="R16" s="104">
        <f>IF(Q14=0,0,Q16*(R14/Q14))</f>
        <v>0</v>
      </c>
      <c r="S16" s="104">
        <f t="shared" ref="S16:AB16" si="14">IF(R14=0,0,R16*(S14/R14))</f>
        <v>0</v>
      </c>
      <c r="T16" s="104">
        <f t="shared" si="14"/>
        <v>0</v>
      </c>
      <c r="U16" s="104">
        <f t="shared" si="14"/>
        <v>0</v>
      </c>
      <c r="V16" s="104">
        <f t="shared" si="14"/>
        <v>0</v>
      </c>
      <c r="W16" s="104">
        <f t="shared" si="14"/>
        <v>0</v>
      </c>
      <c r="X16" s="104">
        <f t="shared" si="14"/>
        <v>0</v>
      </c>
      <c r="Y16" s="104">
        <f t="shared" si="14"/>
        <v>0</v>
      </c>
      <c r="Z16" s="104">
        <f t="shared" si="14"/>
        <v>0</v>
      </c>
      <c r="AA16" s="104">
        <f t="shared" si="14"/>
        <v>0</v>
      </c>
      <c r="AB16" s="104">
        <f t="shared" si="14"/>
        <v>0</v>
      </c>
      <c r="AC16" s="286">
        <f>SUM(Q16:AB16)</f>
        <v>0</v>
      </c>
      <c r="AD16" s="283"/>
      <c r="AE16" s="108">
        <f>IF(SUM(Z14:AB14)=0,0,SUM(Z16:AB16)*AE14/(SUM(Z14:AB14)))</f>
        <v>0</v>
      </c>
      <c r="AF16" s="104">
        <f>IF(AE14=0,0,AE16*(AF14/AE14))</f>
        <v>0</v>
      </c>
      <c r="AG16" s="104">
        <f>IF(AF14=0,0,AF16*(AG14/AF14))</f>
        <v>0</v>
      </c>
      <c r="AH16" s="104">
        <f>IF(AG14=0,0,AG16*(AH14/AG14))</f>
        <v>0</v>
      </c>
      <c r="AI16" s="284">
        <f>SUM(AE16:AH16)</f>
        <v>0</v>
      </c>
      <c r="AJ16" s="283"/>
      <c r="AK16" s="122">
        <f>IF(AH14=0,0,AH16*(AK14/AH14))</f>
        <v>0</v>
      </c>
      <c r="AL16" s="104">
        <f>IF(AK14=0,0,AK16*(AL14/AK14))</f>
        <v>0</v>
      </c>
      <c r="AM16" s="104">
        <f>IF(AL14=0,0,AL16*(AM14/AL14))</f>
        <v>0</v>
      </c>
      <c r="AN16" s="110">
        <f>IF(AM14=0,0,AM16*(AN14/AM14))</f>
        <v>0</v>
      </c>
      <c r="AO16" s="285">
        <f>SUM(AK16:AN16)</f>
        <v>0</v>
      </c>
      <c r="AP16" s="283"/>
      <c r="AQ16" s="111">
        <f>IF(AO14=0,0,AO16*(AQ14/AO14))</f>
        <v>0</v>
      </c>
    </row>
    <row r="17" spans="1:43" ht="14.1" customHeight="1">
      <c r="A17" s="272"/>
      <c r="B17" s="249" t="s">
        <v>225</v>
      </c>
      <c r="C17" s="104">
        <v>0</v>
      </c>
      <c r="D17" s="104">
        <f>IF(C14=0,0,C17*(D14/C14))</f>
        <v>0</v>
      </c>
      <c r="E17" s="104">
        <f t="shared" ref="E17:N17" si="15">IF(D14=0,0,D17*(E14/D14))</f>
        <v>0</v>
      </c>
      <c r="F17" s="104">
        <f t="shared" si="15"/>
        <v>0</v>
      </c>
      <c r="G17" s="104">
        <f t="shared" si="15"/>
        <v>0</v>
      </c>
      <c r="H17" s="104">
        <f t="shared" si="15"/>
        <v>0</v>
      </c>
      <c r="I17" s="104">
        <f t="shared" si="15"/>
        <v>0</v>
      </c>
      <c r="J17" s="104">
        <f t="shared" si="15"/>
        <v>0</v>
      </c>
      <c r="K17" s="104">
        <f t="shared" si="15"/>
        <v>0</v>
      </c>
      <c r="L17" s="104">
        <f t="shared" si="15"/>
        <v>0</v>
      </c>
      <c r="M17" s="104">
        <f t="shared" si="15"/>
        <v>0</v>
      </c>
      <c r="N17" s="104">
        <f t="shared" si="15"/>
        <v>0</v>
      </c>
      <c r="O17" s="281">
        <f>SUM(C17:N17)</f>
        <v>0</v>
      </c>
      <c r="P17" s="282"/>
      <c r="Q17" s="104">
        <f>IF(N14=0,0,N17*(Q14/N14))</f>
        <v>0</v>
      </c>
      <c r="R17" s="104">
        <f>IF(Q14=0,0,Q17*(R14/Q14))</f>
        <v>0</v>
      </c>
      <c r="S17" s="104">
        <f t="shared" ref="S17:AB17" si="16">IF(R14=0,0,R17*(S14/R14))</f>
        <v>0</v>
      </c>
      <c r="T17" s="104">
        <f t="shared" si="16"/>
        <v>0</v>
      </c>
      <c r="U17" s="104">
        <f t="shared" si="16"/>
        <v>0</v>
      </c>
      <c r="V17" s="104">
        <f t="shared" si="16"/>
        <v>0</v>
      </c>
      <c r="W17" s="104">
        <f t="shared" si="16"/>
        <v>0</v>
      </c>
      <c r="X17" s="104">
        <f t="shared" si="16"/>
        <v>0</v>
      </c>
      <c r="Y17" s="104">
        <f t="shared" si="16"/>
        <v>0</v>
      </c>
      <c r="Z17" s="104">
        <f t="shared" si="16"/>
        <v>0</v>
      </c>
      <c r="AA17" s="104">
        <f t="shared" si="16"/>
        <v>0</v>
      </c>
      <c r="AB17" s="104">
        <f t="shared" si="16"/>
        <v>0</v>
      </c>
      <c r="AC17" s="281">
        <f>SUM(Q17:AB17)</f>
        <v>0</v>
      </c>
      <c r="AD17" s="287"/>
      <c r="AE17" s="108">
        <f>IF(SUM(Z14:AB14)=0,0,SUM(Z17:AB17)*AE14/(SUM(Z14:AB14)))</f>
        <v>0</v>
      </c>
      <c r="AF17" s="104">
        <f>IF(AE14=0,0,AE17*(AF14/AE14))</f>
        <v>0</v>
      </c>
      <c r="AG17" s="104">
        <f>IF(AF14=0,0,AF17*(AG14/AF14))</f>
        <v>0</v>
      </c>
      <c r="AH17" s="104">
        <f>IF(AG14=0,0,AG17*(AH14/AG14))</f>
        <v>0</v>
      </c>
      <c r="AI17" s="284">
        <f>SUM(AE17:AH17)</f>
        <v>0</v>
      </c>
      <c r="AJ17" s="1154"/>
      <c r="AK17" s="122">
        <f>IF(AH14=0,0,AH17*(AK14/AH14))</f>
        <v>0</v>
      </c>
      <c r="AL17" s="104">
        <f>IF(AK14=0,0,AK17*(AL14/AK14))</f>
        <v>0</v>
      </c>
      <c r="AM17" s="104">
        <f>IF(AL14=0,0,AL17*(AM14/AL14))</f>
        <v>0</v>
      </c>
      <c r="AN17" s="110">
        <f>IF(AM14=0,0,AM17*(AN14/AM14))</f>
        <v>0</v>
      </c>
      <c r="AO17" s="285">
        <f>SUM(AK17:AN17)</f>
        <v>0</v>
      </c>
      <c r="AP17" s="1154"/>
      <c r="AQ17" s="111">
        <f>IF(AO14=0,0,AO17*(AQ14/AO14))</f>
        <v>0</v>
      </c>
    </row>
    <row r="18" spans="1:43" ht="14.1" customHeight="1" thickBot="1">
      <c r="A18" s="272"/>
      <c r="B18" s="250" t="s">
        <v>226</v>
      </c>
      <c r="C18" s="231">
        <v>0</v>
      </c>
      <c r="D18" s="231">
        <f>IF(C14=0,0,C18*(D14/C14))</f>
        <v>0</v>
      </c>
      <c r="E18" s="232">
        <f t="shared" ref="E18:N18" si="17">IF(D14=0,0,D18*(E14/D14))</f>
        <v>0</v>
      </c>
      <c r="F18" s="232">
        <f t="shared" si="17"/>
        <v>0</v>
      </c>
      <c r="G18" s="232">
        <f t="shared" si="17"/>
        <v>0</v>
      </c>
      <c r="H18" s="232">
        <f t="shared" si="17"/>
        <v>0</v>
      </c>
      <c r="I18" s="232">
        <f t="shared" si="17"/>
        <v>0</v>
      </c>
      <c r="J18" s="232">
        <f t="shared" si="17"/>
        <v>0</v>
      </c>
      <c r="K18" s="232">
        <f t="shared" si="17"/>
        <v>0</v>
      </c>
      <c r="L18" s="232">
        <f t="shared" si="17"/>
        <v>0</v>
      </c>
      <c r="M18" s="232">
        <f t="shared" si="17"/>
        <v>0</v>
      </c>
      <c r="N18" s="236">
        <f t="shared" si="17"/>
        <v>0</v>
      </c>
      <c r="O18" s="288">
        <f>SUM(C18:N18)</f>
        <v>0</v>
      </c>
      <c r="P18" s="282"/>
      <c r="Q18" s="233">
        <f>IF(N14=0,0,N18*(Q14/N14))</f>
        <v>0</v>
      </c>
      <c r="R18" s="232">
        <f>IF(Q14=0,0,Q18*(R14/Q14))</f>
        <v>0</v>
      </c>
      <c r="S18" s="232">
        <f t="shared" ref="S18:AB18" si="18">IF(R14=0,0,R18*(S14/R14))</f>
        <v>0</v>
      </c>
      <c r="T18" s="232">
        <f t="shared" si="18"/>
        <v>0</v>
      </c>
      <c r="U18" s="232">
        <f t="shared" si="18"/>
        <v>0</v>
      </c>
      <c r="V18" s="232">
        <f t="shared" si="18"/>
        <v>0</v>
      </c>
      <c r="W18" s="232">
        <f t="shared" si="18"/>
        <v>0</v>
      </c>
      <c r="X18" s="232">
        <f t="shared" si="18"/>
        <v>0</v>
      </c>
      <c r="Y18" s="232">
        <f t="shared" si="18"/>
        <v>0</v>
      </c>
      <c r="Z18" s="232">
        <f t="shared" si="18"/>
        <v>0</v>
      </c>
      <c r="AA18" s="232">
        <f t="shared" si="18"/>
        <v>0</v>
      </c>
      <c r="AB18" s="236">
        <f t="shared" si="18"/>
        <v>0</v>
      </c>
      <c r="AC18" s="288">
        <f>SUM(Q18:AB18)</f>
        <v>0</v>
      </c>
      <c r="AD18" s="287"/>
      <c r="AE18" s="233">
        <f>IF(SUM(Z14:AB14)=0,0,SUM(Z18:AB18)*AE14/(SUM(Z14:AB14)))</f>
        <v>0</v>
      </c>
      <c r="AF18" s="232">
        <f>IF(AE14=0,0,AE18*(AF14/AE14))</f>
        <v>0</v>
      </c>
      <c r="AG18" s="232">
        <f>IF(AF14=0,0,AF18*(AG14/AF14))</f>
        <v>0</v>
      </c>
      <c r="AH18" s="232">
        <f>IF(AG14=0,0,AG18*(AH14/AG14))</f>
        <v>0</v>
      </c>
      <c r="AI18" s="288">
        <f>SUM(AE18:AH18)</f>
        <v>0</v>
      </c>
      <c r="AJ18" s="1154"/>
      <c r="AK18" s="233">
        <f>IF(AH14=0,0,AH18*(AK14/AH14))</f>
        <v>0</v>
      </c>
      <c r="AL18" s="232">
        <f>IF(AK14=0,0,AK18*(AL14/AK14))</f>
        <v>0</v>
      </c>
      <c r="AM18" s="232">
        <f>IF(AL14=0,0,AL18*(AM14/AL14))</f>
        <v>0</v>
      </c>
      <c r="AN18" s="236">
        <f>IF(AM14=0,0,AM18*(AN14/AM14))</f>
        <v>0</v>
      </c>
      <c r="AO18" s="314">
        <f>SUM(AK18:AN18)</f>
        <v>0</v>
      </c>
      <c r="AP18" s="1154"/>
      <c r="AQ18" s="235">
        <f>IF(AO14=0,0,AO18*(AQ14/AO14))</f>
        <v>0</v>
      </c>
    </row>
    <row r="19" spans="1:43" ht="14.1" customHeight="1" thickBot="1">
      <c r="B19" s="289" t="s">
        <v>227</v>
      </c>
      <c r="C19" s="290">
        <f t="shared" ref="C19:O19" si="19">SUM(C15:C18)</f>
        <v>0</v>
      </c>
      <c r="D19" s="291">
        <f t="shared" si="19"/>
        <v>0</v>
      </c>
      <c r="E19" s="291">
        <f t="shared" si="19"/>
        <v>0</v>
      </c>
      <c r="F19" s="291">
        <f t="shared" si="19"/>
        <v>0</v>
      </c>
      <c r="G19" s="291">
        <f t="shared" si="19"/>
        <v>0</v>
      </c>
      <c r="H19" s="291">
        <f t="shared" si="19"/>
        <v>0</v>
      </c>
      <c r="I19" s="291">
        <f t="shared" si="19"/>
        <v>0</v>
      </c>
      <c r="J19" s="291">
        <f t="shared" si="19"/>
        <v>0</v>
      </c>
      <c r="K19" s="291">
        <f t="shared" si="19"/>
        <v>0</v>
      </c>
      <c r="L19" s="291">
        <f t="shared" si="19"/>
        <v>0</v>
      </c>
      <c r="M19" s="291">
        <f t="shared" si="19"/>
        <v>0</v>
      </c>
      <c r="N19" s="291">
        <f t="shared" si="19"/>
        <v>0</v>
      </c>
      <c r="O19" s="292">
        <f t="shared" si="19"/>
        <v>0</v>
      </c>
      <c r="P19" s="282"/>
      <c r="Q19" s="291">
        <f t="shared" ref="Q19:AC19" si="20">SUM(Q15:Q18)</f>
        <v>0</v>
      </c>
      <c r="R19" s="291">
        <f t="shared" si="20"/>
        <v>0</v>
      </c>
      <c r="S19" s="291">
        <f t="shared" si="20"/>
        <v>0</v>
      </c>
      <c r="T19" s="291">
        <f t="shared" si="20"/>
        <v>0</v>
      </c>
      <c r="U19" s="291">
        <f t="shared" si="20"/>
        <v>0</v>
      </c>
      <c r="V19" s="291">
        <f t="shared" si="20"/>
        <v>0</v>
      </c>
      <c r="W19" s="291">
        <f t="shared" si="20"/>
        <v>0</v>
      </c>
      <c r="X19" s="291">
        <f t="shared" si="20"/>
        <v>0</v>
      </c>
      <c r="Y19" s="291">
        <f t="shared" si="20"/>
        <v>0</v>
      </c>
      <c r="Z19" s="291">
        <f t="shared" si="20"/>
        <v>0</v>
      </c>
      <c r="AA19" s="291">
        <f t="shared" si="20"/>
        <v>0</v>
      </c>
      <c r="AB19" s="291">
        <f t="shared" si="20"/>
        <v>0</v>
      </c>
      <c r="AC19" s="292">
        <f t="shared" si="20"/>
        <v>0</v>
      </c>
      <c r="AD19" s="287"/>
      <c r="AE19" s="291">
        <f>SUM(AE15:AE18)</f>
        <v>0</v>
      </c>
      <c r="AF19" s="291">
        <f>SUM(AF15:AF18)</f>
        <v>0</v>
      </c>
      <c r="AG19" s="291">
        <f>SUM(AG15:AG18)</f>
        <v>0</v>
      </c>
      <c r="AH19" s="291">
        <f>SUM(AH15:AH18)</f>
        <v>0</v>
      </c>
      <c r="AI19" s="292">
        <f>SUM(AI15:AI18)</f>
        <v>0</v>
      </c>
      <c r="AJ19" s="1154"/>
      <c r="AK19" s="311">
        <f>SUM(AK15:AK18)</f>
        <v>0</v>
      </c>
      <c r="AL19" s="291">
        <f>SUM(AL15:AL18)</f>
        <v>0</v>
      </c>
      <c r="AM19" s="291">
        <f>SUM(AM15:AM18)</f>
        <v>0</v>
      </c>
      <c r="AN19" s="315">
        <f>SUM(AN15:AN18)</f>
        <v>0</v>
      </c>
      <c r="AO19" s="315">
        <f>SUM(AO15:AO18)</f>
        <v>0</v>
      </c>
      <c r="AP19" s="1154"/>
      <c r="AQ19" s="292">
        <f>SUM(AQ15:AQ18)</f>
        <v>0</v>
      </c>
    </row>
    <row r="20" spans="1:43" s="88" customFormat="1" ht="13.5" customHeight="1">
      <c r="A20" s="86"/>
      <c r="B20" s="269"/>
      <c r="C20" s="86"/>
      <c r="D20" s="86"/>
      <c r="E20" s="86"/>
      <c r="F20" s="86"/>
      <c r="G20" s="86"/>
      <c r="H20" s="86"/>
      <c r="I20" s="86"/>
      <c r="J20" s="86"/>
      <c r="K20" s="86"/>
      <c r="L20" s="86"/>
      <c r="M20" s="86"/>
      <c r="O20" s="270"/>
      <c r="P20" s="262"/>
      <c r="Q20" s="86"/>
      <c r="R20" s="86"/>
      <c r="S20" s="86"/>
      <c r="T20" s="86"/>
      <c r="U20" s="86"/>
      <c r="V20" s="86"/>
      <c r="W20" s="86"/>
      <c r="X20" s="86"/>
      <c r="Y20" s="86"/>
      <c r="Z20" s="86"/>
      <c r="AA20" s="86"/>
      <c r="AC20" s="270"/>
      <c r="AE20" s="271"/>
      <c r="AF20" s="86"/>
      <c r="AG20" s="86"/>
      <c r="AI20" s="270"/>
      <c r="AK20" s="271"/>
      <c r="AL20" s="86"/>
      <c r="AM20" s="86"/>
      <c r="AN20" s="262"/>
      <c r="AO20" s="262"/>
      <c r="AQ20" s="270"/>
    </row>
    <row r="21" spans="1:43" ht="14.1" customHeight="1">
      <c r="A21" s="272"/>
      <c r="B21" s="273" t="str">
        <f>SalesProj!B25</f>
        <v>Product Line 3</v>
      </c>
      <c r="C21" s="274"/>
      <c r="D21" s="274"/>
      <c r="E21" s="274"/>
      <c r="F21" s="274"/>
      <c r="G21" s="274"/>
      <c r="H21" s="275"/>
      <c r="I21" s="275"/>
      <c r="J21" s="275"/>
      <c r="K21" s="275"/>
      <c r="L21" s="275"/>
      <c r="M21" s="275"/>
      <c r="N21" s="276"/>
      <c r="O21" s="277"/>
      <c r="P21" s="240"/>
      <c r="Q21" s="274"/>
      <c r="R21" s="274"/>
      <c r="S21" s="274"/>
      <c r="T21" s="274"/>
      <c r="U21" s="274"/>
      <c r="V21" s="275"/>
      <c r="W21" s="275"/>
      <c r="X21" s="275"/>
      <c r="Y21" s="275"/>
      <c r="Z21" s="275"/>
      <c r="AA21" s="275"/>
      <c r="AB21" s="276"/>
      <c r="AC21" s="277"/>
      <c r="AE21" s="278"/>
      <c r="AF21" s="275"/>
      <c r="AG21" s="275"/>
      <c r="AH21" s="276"/>
      <c r="AI21" s="279"/>
      <c r="AK21" s="278"/>
      <c r="AL21" s="309"/>
      <c r="AM21" s="275"/>
      <c r="AN21" s="280"/>
      <c r="AO21" s="316"/>
      <c r="AQ21" s="277"/>
    </row>
    <row r="22" spans="1:43" ht="14.1" customHeight="1">
      <c r="B22" s="237" t="s">
        <v>228</v>
      </c>
      <c r="C22" s="238">
        <f>SalesProj!E32</f>
        <v>0</v>
      </c>
      <c r="D22" s="238">
        <f>SalesProj!F32</f>
        <v>0</v>
      </c>
      <c r="E22" s="238">
        <f>SalesProj!G32</f>
        <v>0</v>
      </c>
      <c r="F22" s="238">
        <f>SalesProj!H32</f>
        <v>0</v>
      </c>
      <c r="G22" s="238">
        <f>SalesProj!I32</f>
        <v>0</v>
      </c>
      <c r="H22" s="238">
        <f>SalesProj!J32</f>
        <v>0</v>
      </c>
      <c r="I22" s="238">
        <f>SalesProj!K32</f>
        <v>0</v>
      </c>
      <c r="J22" s="238">
        <f>SalesProj!L32</f>
        <v>0</v>
      </c>
      <c r="K22" s="238">
        <f>SalesProj!M32</f>
        <v>0</v>
      </c>
      <c r="L22" s="238">
        <f>SalesProj!N32</f>
        <v>0</v>
      </c>
      <c r="M22" s="238">
        <f>SalesProj!O32</f>
        <v>0</v>
      </c>
      <c r="N22" s="238">
        <f>SalesProj!P32</f>
        <v>0</v>
      </c>
      <c r="O22" s="239">
        <f>SUM(C22:N22)</f>
        <v>0</v>
      </c>
      <c r="P22" s="240"/>
      <c r="Q22" s="238">
        <f>SalesProj!S32</f>
        <v>0</v>
      </c>
      <c r="R22" s="238">
        <f>SalesProj!T32</f>
        <v>0</v>
      </c>
      <c r="S22" s="238">
        <f>SalesProj!U32</f>
        <v>0</v>
      </c>
      <c r="T22" s="238">
        <f>SalesProj!V32</f>
        <v>0</v>
      </c>
      <c r="U22" s="238">
        <f>SalesProj!W32</f>
        <v>0</v>
      </c>
      <c r="V22" s="238">
        <f>SalesProj!X32</f>
        <v>0</v>
      </c>
      <c r="W22" s="238">
        <f>SalesProj!Y32</f>
        <v>0</v>
      </c>
      <c r="X22" s="238">
        <f>SalesProj!Z32</f>
        <v>0</v>
      </c>
      <c r="Y22" s="238">
        <f>SalesProj!AA32</f>
        <v>0</v>
      </c>
      <c r="Z22" s="238">
        <f>SalesProj!AB32</f>
        <v>0</v>
      </c>
      <c r="AA22" s="238">
        <f>SalesProj!AC32</f>
        <v>0</v>
      </c>
      <c r="AB22" s="238">
        <f>SalesProj!AD32</f>
        <v>0</v>
      </c>
      <c r="AC22" s="239">
        <f>SUM(Q22:AB22)</f>
        <v>0</v>
      </c>
      <c r="AE22" s="241">
        <f>SalesProj!AG32</f>
        <v>0</v>
      </c>
      <c r="AF22" s="238">
        <f>SalesProj!AH32</f>
        <v>0</v>
      </c>
      <c r="AG22" s="238">
        <f>SalesProj!AI32</f>
        <v>0</v>
      </c>
      <c r="AH22" s="238">
        <f>SalesProj!AJ32</f>
        <v>0</v>
      </c>
      <c r="AI22" s="245">
        <f>SUM(AE22:AH22)</f>
        <v>0</v>
      </c>
      <c r="AJ22" s="1150"/>
      <c r="AK22" s="241">
        <f>SalesProj!AM32</f>
        <v>0</v>
      </c>
      <c r="AL22" s="306">
        <f>SalesProj!AN32</f>
        <v>0</v>
      </c>
      <c r="AM22" s="306">
        <f>SalesProj!AO32</f>
        <v>0</v>
      </c>
      <c r="AN22" s="244">
        <f>SalesProj!AP32</f>
        <v>0</v>
      </c>
      <c r="AO22" s="247">
        <f>SUM(AK22:AN22)</f>
        <v>0</v>
      </c>
      <c r="AQ22" s="248">
        <f>SalesProj!AS32</f>
        <v>0</v>
      </c>
    </row>
    <row r="23" spans="1:43" ht="14.1" customHeight="1">
      <c r="A23" s="272"/>
      <c r="B23" s="249" t="s">
        <v>223</v>
      </c>
      <c r="C23" s="104">
        <v>0</v>
      </c>
      <c r="D23" s="104">
        <f t="shared" ref="D23:N23" si="21">IF(C22=0,0,C23*(D22/C22))</f>
        <v>0</v>
      </c>
      <c r="E23" s="104">
        <f t="shared" si="21"/>
        <v>0</v>
      </c>
      <c r="F23" s="104">
        <f t="shared" si="21"/>
        <v>0</v>
      </c>
      <c r="G23" s="104">
        <f t="shared" si="21"/>
        <v>0</v>
      </c>
      <c r="H23" s="104">
        <f t="shared" si="21"/>
        <v>0</v>
      </c>
      <c r="I23" s="104">
        <f t="shared" si="21"/>
        <v>0</v>
      </c>
      <c r="J23" s="104">
        <f t="shared" si="21"/>
        <v>0</v>
      </c>
      <c r="K23" s="104">
        <f t="shared" si="21"/>
        <v>0</v>
      </c>
      <c r="L23" s="104">
        <f t="shared" si="21"/>
        <v>0</v>
      </c>
      <c r="M23" s="104">
        <f t="shared" si="21"/>
        <v>0</v>
      </c>
      <c r="N23" s="104">
        <f t="shared" si="21"/>
        <v>0</v>
      </c>
      <c r="O23" s="281">
        <f>SUM(C23:N23)</f>
        <v>0</v>
      </c>
      <c r="P23" s="282"/>
      <c r="Q23" s="104">
        <f>IF(N22=0,0,N23*(Q22/N22))</f>
        <v>0</v>
      </c>
      <c r="R23" s="104">
        <f t="shared" ref="R23:AB23" si="22">IF(Q22=0,0,Q23*(R22/Q22))</f>
        <v>0</v>
      </c>
      <c r="S23" s="104">
        <f t="shared" si="22"/>
        <v>0</v>
      </c>
      <c r="T23" s="104">
        <f t="shared" si="22"/>
        <v>0</v>
      </c>
      <c r="U23" s="104">
        <f t="shared" si="22"/>
        <v>0</v>
      </c>
      <c r="V23" s="104">
        <f t="shared" si="22"/>
        <v>0</v>
      </c>
      <c r="W23" s="104">
        <f t="shared" si="22"/>
        <v>0</v>
      </c>
      <c r="X23" s="104">
        <f t="shared" si="22"/>
        <v>0</v>
      </c>
      <c r="Y23" s="104">
        <f t="shared" si="22"/>
        <v>0</v>
      </c>
      <c r="Z23" s="104">
        <f t="shared" si="22"/>
        <v>0</v>
      </c>
      <c r="AA23" s="104">
        <f t="shared" si="22"/>
        <v>0</v>
      </c>
      <c r="AB23" s="104">
        <f t="shared" si="22"/>
        <v>0</v>
      </c>
      <c r="AC23" s="281">
        <f>SUM(Q23:AB23)</f>
        <v>0</v>
      </c>
      <c r="AD23" s="283"/>
      <c r="AE23" s="108">
        <f>IF(SUM(Z22:AB22)=0,0,SUM(Z23:AB23)*AE22/(SUM(Z22:AB22)))</f>
        <v>0</v>
      </c>
      <c r="AF23" s="104">
        <f>IF(AE22=0,0,AE23*(AF22/AE22))</f>
        <v>0</v>
      </c>
      <c r="AG23" s="104">
        <f>IF(AF22=0,0,AF23*(AG22/AF22))</f>
        <v>0</v>
      </c>
      <c r="AH23" s="104">
        <f>IF(AG22=0,0,AG23*(AH22/AG22))</f>
        <v>0</v>
      </c>
      <c r="AI23" s="284">
        <f>SUM(AE23:AH23)</f>
        <v>0</v>
      </c>
      <c r="AJ23" s="283"/>
      <c r="AK23" s="122">
        <f>IF(AH22=0,0,AH23*(AK22/AH22))</f>
        <v>0</v>
      </c>
      <c r="AL23" s="104">
        <f>IF(AK22=0,0,AK23*(AL22/AK22))</f>
        <v>0</v>
      </c>
      <c r="AM23" s="104">
        <f>IF(AL22=0,0,AL23*(AM22/AL22))</f>
        <v>0</v>
      </c>
      <c r="AN23" s="110">
        <f>IF(AM22=0,0,AM23*(AN22/AM22))</f>
        <v>0</v>
      </c>
      <c r="AO23" s="285">
        <f>SUM(AK23:AN23)</f>
        <v>0</v>
      </c>
      <c r="AP23" s="283"/>
      <c r="AQ23" s="111">
        <f>IF(AO22=0,0,AO23*(AQ22/AO22))</f>
        <v>0</v>
      </c>
    </row>
    <row r="24" spans="1:43" ht="14.1" customHeight="1">
      <c r="A24" s="272"/>
      <c r="B24" s="249" t="s">
        <v>224</v>
      </c>
      <c r="C24" s="104">
        <v>0</v>
      </c>
      <c r="D24" s="104">
        <f>IF(C22=0,0,C24*(D22/C22))</f>
        <v>0</v>
      </c>
      <c r="E24" s="104">
        <f t="shared" ref="E24:N24" si="23">IF(D22=0,0,D24*(E22/D22))</f>
        <v>0</v>
      </c>
      <c r="F24" s="104">
        <f t="shared" si="23"/>
        <v>0</v>
      </c>
      <c r="G24" s="104">
        <f t="shared" si="23"/>
        <v>0</v>
      </c>
      <c r="H24" s="104">
        <f t="shared" si="23"/>
        <v>0</v>
      </c>
      <c r="I24" s="104">
        <f t="shared" si="23"/>
        <v>0</v>
      </c>
      <c r="J24" s="104">
        <f t="shared" si="23"/>
        <v>0</v>
      </c>
      <c r="K24" s="104">
        <f t="shared" si="23"/>
        <v>0</v>
      </c>
      <c r="L24" s="104">
        <f t="shared" si="23"/>
        <v>0</v>
      </c>
      <c r="M24" s="104">
        <f t="shared" si="23"/>
        <v>0</v>
      </c>
      <c r="N24" s="104">
        <f t="shared" si="23"/>
        <v>0</v>
      </c>
      <c r="O24" s="286">
        <f>SUM(C24:N24)</f>
        <v>0</v>
      </c>
      <c r="P24" s="282"/>
      <c r="Q24" s="104">
        <f>IF(N22=0,0,N24*(Q22/N22))</f>
        <v>0</v>
      </c>
      <c r="R24" s="104">
        <f>IF(Q22=0,0,Q24*(R22/Q22))</f>
        <v>0</v>
      </c>
      <c r="S24" s="104">
        <f t="shared" ref="S24:AB24" si="24">IF(R22=0,0,R24*(S22/R22))</f>
        <v>0</v>
      </c>
      <c r="T24" s="104">
        <f t="shared" si="24"/>
        <v>0</v>
      </c>
      <c r="U24" s="104">
        <f t="shared" si="24"/>
        <v>0</v>
      </c>
      <c r="V24" s="104">
        <f t="shared" si="24"/>
        <v>0</v>
      </c>
      <c r="W24" s="104">
        <f t="shared" si="24"/>
        <v>0</v>
      </c>
      <c r="X24" s="104">
        <f t="shared" si="24"/>
        <v>0</v>
      </c>
      <c r="Y24" s="104">
        <f t="shared" si="24"/>
        <v>0</v>
      </c>
      <c r="Z24" s="104">
        <f t="shared" si="24"/>
        <v>0</v>
      </c>
      <c r="AA24" s="104">
        <f t="shared" si="24"/>
        <v>0</v>
      </c>
      <c r="AB24" s="104">
        <f t="shared" si="24"/>
        <v>0</v>
      </c>
      <c r="AC24" s="286">
        <f>SUM(Q24:AB24)</f>
        <v>0</v>
      </c>
      <c r="AD24" s="283"/>
      <c r="AE24" s="108">
        <f>IF(SUM(Z22:AB22)=0,0,SUM(Z24:AB24)*AE22/(SUM(Z22:AB22)))</f>
        <v>0</v>
      </c>
      <c r="AF24" s="104">
        <f>IF(AE22=0,0,AE24*(AF22/AE22))</f>
        <v>0</v>
      </c>
      <c r="AG24" s="104">
        <f>IF(AF22=0,0,AF24*(AG22/AF22))</f>
        <v>0</v>
      </c>
      <c r="AH24" s="104">
        <f>IF(AG22=0,0,AG24*(AH22/AG22))</f>
        <v>0</v>
      </c>
      <c r="AI24" s="284">
        <f>SUM(AE24:AH24)</f>
        <v>0</v>
      </c>
      <c r="AJ24" s="283"/>
      <c r="AK24" s="122">
        <f>IF(AH22=0,0,AH24*(AK22/AH22))</f>
        <v>0</v>
      </c>
      <c r="AL24" s="104">
        <f>IF(AK22=0,0,AK24*(AL22/AK22))</f>
        <v>0</v>
      </c>
      <c r="AM24" s="104">
        <f>IF(AL22=0,0,AL24*(AM22/AL22))</f>
        <v>0</v>
      </c>
      <c r="AN24" s="110">
        <f>IF(AM22=0,0,AM24*(AN22/AM22))</f>
        <v>0</v>
      </c>
      <c r="AO24" s="285">
        <f>SUM(AK24:AN24)</f>
        <v>0</v>
      </c>
      <c r="AP24" s="283"/>
      <c r="AQ24" s="111">
        <f>IF(AO22=0,0,AO24*(AQ22/AO22))</f>
        <v>0</v>
      </c>
    </row>
    <row r="25" spans="1:43" ht="14.1" customHeight="1">
      <c r="A25" s="272"/>
      <c r="B25" s="249" t="s">
        <v>225</v>
      </c>
      <c r="C25" s="104">
        <v>0</v>
      </c>
      <c r="D25" s="104">
        <f>IF(C22=0,0,C25*(D22/C22))</f>
        <v>0</v>
      </c>
      <c r="E25" s="104">
        <f t="shared" ref="E25:N25" si="25">IF(D22=0,0,D25*(E22/D22))</f>
        <v>0</v>
      </c>
      <c r="F25" s="104">
        <f t="shared" si="25"/>
        <v>0</v>
      </c>
      <c r="G25" s="104">
        <f t="shared" si="25"/>
        <v>0</v>
      </c>
      <c r="H25" s="104">
        <f t="shared" si="25"/>
        <v>0</v>
      </c>
      <c r="I25" s="104">
        <f t="shared" si="25"/>
        <v>0</v>
      </c>
      <c r="J25" s="104">
        <f t="shared" si="25"/>
        <v>0</v>
      </c>
      <c r="K25" s="104">
        <f t="shared" si="25"/>
        <v>0</v>
      </c>
      <c r="L25" s="104">
        <f t="shared" si="25"/>
        <v>0</v>
      </c>
      <c r="M25" s="104">
        <f t="shared" si="25"/>
        <v>0</v>
      </c>
      <c r="N25" s="104">
        <f t="shared" si="25"/>
        <v>0</v>
      </c>
      <c r="O25" s="281">
        <f>SUM(C25:N25)</f>
        <v>0</v>
      </c>
      <c r="P25" s="282"/>
      <c r="Q25" s="104">
        <f>IF(N22=0,0,N25*(Q22/N22))</f>
        <v>0</v>
      </c>
      <c r="R25" s="104">
        <f>IF(Q22=0,0,Q25*(R22/Q22))</f>
        <v>0</v>
      </c>
      <c r="S25" s="104">
        <f t="shared" ref="S25:AB25" si="26">IF(R22=0,0,R25*(S22/R22))</f>
        <v>0</v>
      </c>
      <c r="T25" s="104">
        <f t="shared" si="26"/>
        <v>0</v>
      </c>
      <c r="U25" s="104">
        <f t="shared" si="26"/>
        <v>0</v>
      </c>
      <c r="V25" s="104">
        <f t="shared" si="26"/>
        <v>0</v>
      </c>
      <c r="W25" s="104">
        <f t="shared" si="26"/>
        <v>0</v>
      </c>
      <c r="X25" s="104">
        <f t="shared" si="26"/>
        <v>0</v>
      </c>
      <c r="Y25" s="104">
        <f t="shared" si="26"/>
        <v>0</v>
      </c>
      <c r="Z25" s="104">
        <f t="shared" si="26"/>
        <v>0</v>
      </c>
      <c r="AA25" s="104">
        <f t="shared" si="26"/>
        <v>0</v>
      </c>
      <c r="AB25" s="104">
        <f t="shared" si="26"/>
        <v>0</v>
      </c>
      <c r="AC25" s="281">
        <f>SUM(Q25:AB25)</f>
        <v>0</v>
      </c>
      <c r="AD25" s="287"/>
      <c r="AE25" s="108">
        <f>IF(SUM(Z22:AB22)=0,0,SUM(Z25:AB25)*AE22/(SUM(Z22:AB22)))</f>
        <v>0</v>
      </c>
      <c r="AF25" s="104">
        <f>IF(AE22=0,0,AE25*(AF22/AE22))</f>
        <v>0</v>
      </c>
      <c r="AG25" s="104">
        <f>IF(AF22=0,0,AF25*(AG22/AF22))</f>
        <v>0</v>
      </c>
      <c r="AH25" s="104">
        <f>IF(AG22=0,0,AG25*(AH22/AG22))</f>
        <v>0</v>
      </c>
      <c r="AI25" s="284">
        <f>SUM(AE25:AH25)</f>
        <v>0</v>
      </c>
      <c r="AJ25" s="1154"/>
      <c r="AK25" s="122">
        <f>IF(AH22=0,0,AH25*(AK22/AH22))</f>
        <v>0</v>
      </c>
      <c r="AL25" s="104">
        <f>IF(AK22=0,0,AK25*(AL22/AK22))</f>
        <v>0</v>
      </c>
      <c r="AM25" s="104">
        <f>IF(AL22=0,0,AL25*(AM22/AL22))</f>
        <v>0</v>
      </c>
      <c r="AN25" s="110">
        <f>IF(AM22=0,0,AM25*(AN22/AM22))</f>
        <v>0</v>
      </c>
      <c r="AO25" s="285">
        <f>SUM(AK25:AN25)</f>
        <v>0</v>
      </c>
      <c r="AP25" s="1154"/>
      <c r="AQ25" s="111">
        <f>IF(AO22=0,0,AO25*(AQ22/AO22))</f>
        <v>0</v>
      </c>
    </row>
    <row r="26" spans="1:43" ht="14.1" customHeight="1" thickBot="1">
      <c r="A26" s="272"/>
      <c r="B26" s="250" t="s">
        <v>226</v>
      </c>
      <c r="C26" s="231">
        <v>0</v>
      </c>
      <c r="D26" s="231">
        <f>IF(C22=0,0,C26*(D22/C22))</f>
        <v>0</v>
      </c>
      <c r="E26" s="232">
        <f t="shared" ref="E26:N26" si="27">IF(D22=0,0,D26*(E22/D22))</f>
        <v>0</v>
      </c>
      <c r="F26" s="232">
        <f t="shared" si="27"/>
        <v>0</v>
      </c>
      <c r="G26" s="232">
        <f t="shared" si="27"/>
        <v>0</v>
      </c>
      <c r="H26" s="232">
        <f t="shared" si="27"/>
        <v>0</v>
      </c>
      <c r="I26" s="232">
        <f t="shared" si="27"/>
        <v>0</v>
      </c>
      <c r="J26" s="232">
        <f t="shared" si="27"/>
        <v>0</v>
      </c>
      <c r="K26" s="232">
        <f t="shared" si="27"/>
        <v>0</v>
      </c>
      <c r="L26" s="232">
        <f t="shared" si="27"/>
        <v>0</v>
      </c>
      <c r="M26" s="232">
        <f t="shared" si="27"/>
        <v>0</v>
      </c>
      <c r="N26" s="236">
        <f t="shared" si="27"/>
        <v>0</v>
      </c>
      <c r="O26" s="288">
        <f>SUM(C26:N26)</f>
        <v>0</v>
      </c>
      <c r="P26" s="282"/>
      <c r="Q26" s="207">
        <f>IF(N22=0,0,N26*(Q22/N22))</f>
        <v>0</v>
      </c>
      <c r="R26" s="207">
        <f>IF(Q22=0,0,Q26*(R22/Q22))</f>
        <v>0</v>
      </c>
      <c r="S26" s="207">
        <f t="shared" ref="S26:AB26" si="28">IF(R22=0,0,R26*(S22/R22))</f>
        <v>0</v>
      </c>
      <c r="T26" s="207">
        <f t="shared" si="28"/>
        <v>0</v>
      </c>
      <c r="U26" s="207">
        <f t="shared" si="28"/>
        <v>0</v>
      </c>
      <c r="V26" s="207">
        <f t="shared" si="28"/>
        <v>0</v>
      </c>
      <c r="W26" s="207">
        <f t="shared" si="28"/>
        <v>0</v>
      </c>
      <c r="X26" s="207">
        <f t="shared" si="28"/>
        <v>0</v>
      </c>
      <c r="Y26" s="207">
        <f t="shared" si="28"/>
        <v>0</v>
      </c>
      <c r="Z26" s="207">
        <f t="shared" si="28"/>
        <v>0</v>
      </c>
      <c r="AA26" s="207">
        <f t="shared" si="28"/>
        <v>0</v>
      </c>
      <c r="AB26" s="207">
        <f t="shared" si="28"/>
        <v>0</v>
      </c>
      <c r="AC26" s="288">
        <f>SUM(Q26:AB26)</f>
        <v>0</v>
      </c>
      <c r="AD26" s="287"/>
      <c r="AE26" s="233">
        <f>IF(SUM(Z22:AB22)=0,0,SUM(Z26:AB26)*AE22/(SUM(Z22:AB22)))</f>
        <v>0</v>
      </c>
      <c r="AF26" s="232">
        <f>IF(AE22=0,0,AE26*(AF22/AE22))</f>
        <v>0</v>
      </c>
      <c r="AG26" s="232">
        <f>IF(AF22=0,0,AF26*(AG22/AF22))</f>
        <v>0</v>
      </c>
      <c r="AH26" s="232">
        <f>IF(AG22=0,0,AG26*(AH22/AG22))</f>
        <v>0</v>
      </c>
      <c r="AI26" s="288">
        <f>SUM(AE26:AH26)</f>
        <v>0</v>
      </c>
      <c r="AJ26" s="1154"/>
      <c r="AK26" s="233">
        <f>IF(AH22=0,0,AH26*(AK22/AH22))</f>
        <v>0</v>
      </c>
      <c r="AL26" s="232">
        <f>IF(AK22=0,0,AK26*(AL22/AK22))</f>
        <v>0</v>
      </c>
      <c r="AM26" s="232">
        <f>IF(AL22=0,0,AL26*(AM22/AL22))</f>
        <v>0</v>
      </c>
      <c r="AN26" s="236">
        <f>IF(AM22=0,0,AM26*(AN22/AM22))</f>
        <v>0</v>
      </c>
      <c r="AO26" s="314">
        <f>SUM(AK26:AN26)</f>
        <v>0</v>
      </c>
      <c r="AP26" s="1154"/>
      <c r="AQ26" s="235">
        <f>IF(AO22=0,0,AO26*(AQ22/AO22))</f>
        <v>0</v>
      </c>
    </row>
    <row r="27" spans="1:43" ht="14.1" customHeight="1" thickBot="1">
      <c r="B27" s="289" t="s">
        <v>227</v>
      </c>
      <c r="C27" s="290">
        <f t="shared" ref="C27:O27" si="29">SUM(C23:C26)</f>
        <v>0</v>
      </c>
      <c r="D27" s="291">
        <f t="shared" si="29"/>
        <v>0</v>
      </c>
      <c r="E27" s="291">
        <f t="shared" si="29"/>
        <v>0</v>
      </c>
      <c r="F27" s="291">
        <f t="shared" si="29"/>
        <v>0</v>
      </c>
      <c r="G27" s="291">
        <f t="shared" si="29"/>
        <v>0</v>
      </c>
      <c r="H27" s="291">
        <f t="shared" si="29"/>
        <v>0</v>
      </c>
      <c r="I27" s="291">
        <f t="shared" si="29"/>
        <v>0</v>
      </c>
      <c r="J27" s="291">
        <f t="shared" si="29"/>
        <v>0</v>
      </c>
      <c r="K27" s="291">
        <f t="shared" si="29"/>
        <v>0</v>
      </c>
      <c r="L27" s="291">
        <f t="shared" si="29"/>
        <v>0</v>
      </c>
      <c r="M27" s="291">
        <f t="shared" si="29"/>
        <v>0</v>
      </c>
      <c r="N27" s="291">
        <f t="shared" si="29"/>
        <v>0</v>
      </c>
      <c r="O27" s="292">
        <f t="shared" si="29"/>
        <v>0</v>
      </c>
      <c r="P27" s="282"/>
      <c r="Q27" s="1152">
        <f t="shared" ref="Q27:AC27" si="30">SUM(Q23:Q26)</f>
        <v>0</v>
      </c>
      <c r="R27" s="1153">
        <f t="shared" si="30"/>
        <v>0</v>
      </c>
      <c r="S27" s="1153">
        <f t="shared" si="30"/>
        <v>0</v>
      </c>
      <c r="T27" s="1153">
        <f t="shared" si="30"/>
        <v>0</v>
      </c>
      <c r="U27" s="1153">
        <f t="shared" si="30"/>
        <v>0</v>
      </c>
      <c r="V27" s="1153">
        <f t="shared" si="30"/>
        <v>0</v>
      </c>
      <c r="W27" s="1153">
        <f t="shared" si="30"/>
        <v>0</v>
      </c>
      <c r="X27" s="1153">
        <f t="shared" si="30"/>
        <v>0</v>
      </c>
      <c r="Y27" s="1153">
        <f t="shared" si="30"/>
        <v>0</v>
      </c>
      <c r="Z27" s="1153">
        <f t="shared" si="30"/>
        <v>0</v>
      </c>
      <c r="AA27" s="1153">
        <f t="shared" si="30"/>
        <v>0</v>
      </c>
      <c r="AB27" s="464">
        <f t="shared" si="30"/>
        <v>0</v>
      </c>
      <c r="AC27" s="292">
        <f t="shared" si="30"/>
        <v>0</v>
      </c>
      <c r="AD27" s="287"/>
      <c r="AE27" s="291">
        <f>SUM(AE23:AE26)</f>
        <v>0</v>
      </c>
      <c r="AF27" s="291">
        <f>SUM(AF23:AF26)</f>
        <v>0</v>
      </c>
      <c r="AG27" s="291">
        <f>SUM(AG23:AG26)</f>
        <v>0</v>
      </c>
      <c r="AH27" s="291">
        <f>SUM(AH23:AH26)</f>
        <v>0</v>
      </c>
      <c r="AI27" s="292">
        <f>SUM(AI23:AI26)</f>
        <v>0</v>
      </c>
      <c r="AJ27" s="1154"/>
      <c r="AK27" s="311">
        <f>SUM(AK23:AK26)</f>
        <v>0</v>
      </c>
      <c r="AL27" s="291">
        <f>SUM(AL23:AL26)</f>
        <v>0</v>
      </c>
      <c r="AM27" s="291">
        <f>SUM(AM23:AM26)</f>
        <v>0</v>
      </c>
      <c r="AN27" s="315">
        <f>SUM(AN23:AN26)</f>
        <v>0</v>
      </c>
      <c r="AO27" s="315">
        <f>SUM(AO23:AO26)</f>
        <v>0</v>
      </c>
      <c r="AP27" s="1154"/>
      <c r="AQ27" s="292">
        <f>SUM(AQ23:AQ26)</f>
        <v>0</v>
      </c>
    </row>
    <row r="28" spans="1:43" s="88" customFormat="1" ht="13.5" customHeight="1">
      <c r="A28" s="86"/>
      <c r="B28" s="269"/>
      <c r="C28" s="86"/>
      <c r="D28" s="86"/>
      <c r="E28" s="86"/>
      <c r="F28" s="86"/>
      <c r="G28" s="86"/>
      <c r="H28" s="86"/>
      <c r="I28" s="86"/>
      <c r="J28" s="86"/>
      <c r="K28" s="86"/>
      <c r="L28" s="86"/>
      <c r="M28" s="86"/>
      <c r="O28" s="270"/>
      <c r="P28" s="262"/>
      <c r="Q28" s="86"/>
      <c r="R28" s="86"/>
      <c r="S28" s="86"/>
      <c r="T28" s="86"/>
      <c r="U28" s="86"/>
      <c r="V28" s="86"/>
      <c r="W28" s="86"/>
      <c r="X28" s="86"/>
      <c r="Y28" s="86"/>
      <c r="Z28" s="86"/>
      <c r="AA28" s="86"/>
      <c r="AC28" s="270"/>
      <c r="AE28" s="271"/>
      <c r="AF28" s="86"/>
      <c r="AG28" s="86"/>
      <c r="AI28" s="270"/>
      <c r="AK28" s="271"/>
      <c r="AL28" s="86"/>
      <c r="AM28" s="86"/>
      <c r="AN28" s="262"/>
      <c r="AO28" s="262"/>
      <c r="AQ28" s="270"/>
    </row>
    <row r="29" spans="1:43" ht="14.1" customHeight="1">
      <c r="A29" s="272"/>
      <c r="B29" s="273" t="str">
        <f>SalesProj!B35</f>
        <v>Product Line 4</v>
      </c>
      <c r="C29" s="274"/>
      <c r="D29" s="274"/>
      <c r="E29" s="274"/>
      <c r="F29" s="274"/>
      <c r="G29" s="274"/>
      <c r="H29" s="275"/>
      <c r="I29" s="275"/>
      <c r="J29" s="275"/>
      <c r="K29" s="275"/>
      <c r="L29" s="275"/>
      <c r="M29" s="275"/>
      <c r="N29" s="276"/>
      <c r="O29" s="277"/>
      <c r="P29" s="240"/>
      <c r="Q29" s="274"/>
      <c r="R29" s="274"/>
      <c r="S29" s="274"/>
      <c r="T29" s="274"/>
      <c r="U29" s="274"/>
      <c r="V29" s="275"/>
      <c r="W29" s="275"/>
      <c r="X29" s="275"/>
      <c r="Y29" s="275"/>
      <c r="Z29" s="275"/>
      <c r="AA29" s="275"/>
      <c r="AB29" s="276"/>
      <c r="AC29" s="277"/>
      <c r="AE29" s="278"/>
      <c r="AF29" s="275"/>
      <c r="AG29" s="275"/>
      <c r="AH29" s="276"/>
      <c r="AI29" s="279"/>
      <c r="AK29" s="278"/>
      <c r="AL29" s="275"/>
      <c r="AM29" s="275"/>
      <c r="AN29" s="280"/>
      <c r="AO29" s="316"/>
      <c r="AQ29" s="277"/>
    </row>
    <row r="30" spans="1:43" ht="14.1" customHeight="1">
      <c r="B30" s="237" t="s">
        <v>228</v>
      </c>
      <c r="C30" s="238">
        <f>SalesProj!E42</f>
        <v>0</v>
      </c>
      <c r="D30" s="238">
        <f>SalesProj!F42</f>
        <v>0</v>
      </c>
      <c r="E30" s="238">
        <f>SalesProj!G42</f>
        <v>0</v>
      </c>
      <c r="F30" s="238">
        <f>SalesProj!H42</f>
        <v>0</v>
      </c>
      <c r="G30" s="238">
        <f>SalesProj!I42</f>
        <v>0</v>
      </c>
      <c r="H30" s="238">
        <f>SalesProj!J42</f>
        <v>0</v>
      </c>
      <c r="I30" s="238">
        <f>SalesProj!K42</f>
        <v>0</v>
      </c>
      <c r="J30" s="238">
        <f>SalesProj!L42</f>
        <v>0</v>
      </c>
      <c r="K30" s="238">
        <f>SalesProj!M42</f>
        <v>0</v>
      </c>
      <c r="L30" s="238">
        <f>SalesProj!N42</f>
        <v>0</v>
      </c>
      <c r="M30" s="238">
        <f>SalesProj!O42</f>
        <v>0</v>
      </c>
      <c r="N30" s="238">
        <f>SalesProj!P42</f>
        <v>0</v>
      </c>
      <c r="O30" s="239">
        <f>SUM(C30:N30)</f>
        <v>0</v>
      </c>
      <c r="P30" s="240"/>
      <c r="Q30" s="238">
        <f>SalesProj!S42</f>
        <v>0</v>
      </c>
      <c r="R30" s="238">
        <f>SalesProj!T42</f>
        <v>0</v>
      </c>
      <c r="S30" s="238">
        <f>SalesProj!U42</f>
        <v>0</v>
      </c>
      <c r="T30" s="238">
        <f>SalesProj!V42</f>
        <v>0</v>
      </c>
      <c r="U30" s="238">
        <f>SalesProj!W42</f>
        <v>0</v>
      </c>
      <c r="V30" s="238">
        <f>SalesProj!X42</f>
        <v>0</v>
      </c>
      <c r="W30" s="238">
        <f>SalesProj!Y42</f>
        <v>0</v>
      </c>
      <c r="X30" s="238">
        <f>SalesProj!Z42</f>
        <v>0</v>
      </c>
      <c r="Y30" s="238">
        <f>SalesProj!AA42</f>
        <v>0</v>
      </c>
      <c r="Z30" s="238">
        <f>SalesProj!AB42</f>
        <v>0</v>
      </c>
      <c r="AA30" s="238">
        <f>SalesProj!AC42</f>
        <v>0</v>
      </c>
      <c r="AB30" s="238">
        <f>SalesProj!AD42</f>
        <v>0</v>
      </c>
      <c r="AC30" s="239">
        <f>SUM(Q30:AB30)</f>
        <v>0</v>
      </c>
      <c r="AE30" s="241">
        <f>SalesProj!AG42</f>
        <v>0</v>
      </c>
      <c r="AF30" s="306">
        <f>SalesProj!AH42</f>
        <v>0</v>
      </c>
      <c r="AG30" s="306">
        <f>SalesProj!AI42</f>
        <v>0</v>
      </c>
      <c r="AH30" s="238">
        <f>SalesProj!AJ42</f>
        <v>0</v>
      </c>
      <c r="AI30" s="245">
        <f>SUM(AE30:AH30)</f>
        <v>0</v>
      </c>
      <c r="AJ30" s="1150"/>
      <c r="AK30" s="241">
        <f>SalesProj!AM42</f>
        <v>0</v>
      </c>
      <c r="AL30" s="238">
        <f>SalesProj!AN42</f>
        <v>0</v>
      </c>
      <c r="AM30" s="238">
        <f>SalesProj!AO42</f>
        <v>0</v>
      </c>
      <c r="AN30" s="244">
        <f>SalesProj!AP42</f>
        <v>0</v>
      </c>
      <c r="AO30" s="247">
        <f>SUM(AK30:AN30)</f>
        <v>0</v>
      </c>
      <c r="AQ30" s="248">
        <f>SalesProj!AS42</f>
        <v>0</v>
      </c>
    </row>
    <row r="31" spans="1:43" ht="14.1" customHeight="1">
      <c r="A31" s="272"/>
      <c r="B31" s="249" t="s">
        <v>223</v>
      </c>
      <c r="C31" s="104">
        <v>0</v>
      </c>
      <c r="D31" s="104">
        <f t="shared" ref="D31:N31" si="31">IF(C30=0,0,C31*(D30/C30))</f>
        <v>0</v>
      </c>
      <c r="E31" s="104">
        <f t="shared" si="31"/>
        <v>0</v>
      </c>
      <c r="F31" s="104">
        <f t="shared" si="31"/>
        <v>0</v>
      </c>
      <c r="G31" s="104">
        <f t="shared" si="31"/>
        <v>0</v>
      </c>
      <c r="H31" s="104">
        <f t="shared" si="31"/>
        <v>0</v>
      </c>
      <c r="I31" s="104">
        <f t="shared" si="31"/>
        <v>0</v>
      </c>
      <c r="J31" s="104">
        <f t="shared" si="31"/>
        <v>0</v>
      </c>
      <c r="K31" s="104">
        <f t="shared" si="31"/>
        <v>0</v>
      </c>
      <c r="L31" s="104">
        <f t="shared" si="31"/>
        <v>0</v>
      </c>
      <c r="M31" s="104">
        <f t="shared" si="31"/>
        <v>0</v>
      </c>
      <c r="N31" s="104">
        <f t="shared" si="31"/>
        <v>0</v>
      </c>
      <c r="O31" s="281">
        <f>SUM(C31:N31)</f>
        <v>0</v>
      </c>
      <c r="P31" s="282"/>
      <c r="Q31" s="104">
        <f>IF(N30=0,0,N31*(Q30/N30))</f>
        <v>0</v>
      </c>
      <c r="R31" s="104">
        <f t="shared" ref="R31:AB31" si="32">IF(Q30=0,0,Q31*(R30/Q30))</f>
        <v>0</v>
      </c>
      <c r="S31" s="104">
        <f t="shared" si="32"/>
        <v>0</v>
      </c>
      <c r="T31" s="104">
        <f t="shared" si="32"/>
        <v>0</v>
      </c>
      <c r="U31" s="104">
        <f t="shared" si="32"/>
        <v>0</v>
      </c>
      <c r="V31" s="104">
        <f t="shared" si="32"/>
        <v>0</v>
      </c>
      <c r="W31" s="104">
        <f t="shared" si="32"/>
        <v>0</v>
      </c>
      <c r="X31" s="104">
        <f t="shared" si="32"/>
        <v>0</v>
      </c>
      <c r="Y31" s="104">
        <f t="shared" si="32"/>
        <v>0</v>
      </c>
      <c r="Z31" s="104">
        <f t="shared" si="32"/>
        <v>0</v>
      </c>
      <c r="AA31" s="104">
        <f t="shared" si="32"/>
        <v>0</v>
      </c>
      <c r="AB31" s="104">
        <f t="shared" si="32"/>
        <v>0</v>
      </c>
      <c r="AC31" s="281">
        <f>SUM(Q31:AB31)</f>
        <v>0</v>
      </c>
      <c r="AD31" s="283"/>
      <c r="AE31" s="108">
        <f>IF(SUM(Z30:AB30)=0,0,SUM(Z31:AB31)*AE30/(SUM(Z30:AB30)))</f>
        <v>0</v>
      </c>
      <c r="AF31" s="104">
        <f>IF(AE30=0,0,AE31*(AF30/AE30))</f>
        <v>0</v>
      </c>
      <c r="AG31" s="104">
        <f>IF(AF30=0,0,AF31*(AG30/AF30))</f>
        <v>0</v>
      </c>
      <c r="AH31" s="104">
        <f>IF(AG30=0,0,AG31*(AH30/AG30))</f>
        <v>0</v>
      </c>
      <c r="AI31" s="284">
        <f>SUM(AE31:AH31)</f>
        <v>0</v>
      </c>
      <c r="AJ31" s="283"/>
      <c r="AK31" s="122">
        <f>IF(AH30=0,0,AH31*(AK30/AH30))</f>
        <v>0</v>
      </c>
      <c r="AL31" s="104">
        <f>IF(AK30=0,0,AK31*(AL30/AK30))</f>
        <v>0</v>
      </c>
      <c r="AM31" s="104">
        <f>IF(AL30=0,0,AL31*(AM30/AL30))</f>
        <v>0</v>
      </c>
      <c r="AN31" s="110">
        <f>IF(AM30=0,0,AM31*(AN30/AM30))</f>
        <v>0</v>
      </c>
      <c r="AO31" s="285">
        <f>SUM(AK31:AN31)</f>
        <v>0</v>
      </c>
      <c r="AP31" s="283"/>
      <c r="AQ31" s="111">
        <f>IF(AO30=0,0,AO31*(AQ30/AO30))</f>
        <v>0</v>
      </c>
    </row>
    <row r="32" spans="1:43" ht="14.1" customHeight="1">
      <c r="A32" s="272"/>
      <c r="B32" s="249" t="s">
        <v>224</v>
      </c>
      <c r="C32" s="104">
        <v>0</v>
      </c>
      <c r="D32" s="104">
        <f>IF(C30=0,0,C32*(D30/C30))</f>
        <v>0</v>
      </c>
      <c r="E32" s="104">
        <f t="shared" ref="E32:N32" si="33">IF(D30=0,0,D32*(E30/D30))</f>
        <v>0</v>
      </c>
      <c r="F32" s="104">
        <f t="shared" si="33"/>
        <v>0</v>
      </c>
      <c r="G32" s="104">
        <f t="shared" si="33"/>
        <v>0</v>
      </c>
      <c r="H32" s="104">
        <f t="shared" si="33"/>
        <v>0</v>
      </c>
      <c r="I32" s="104">
        <f t="shared" si="33"/>
        <v>0</v>
      </c>
      <c r="J32" s="104">
        <f t="shared" si="33"/>
        <v>0</v>
      </c>
      <c r="K32" s="104">
        <f t="shared" si="33"/>
        <v>0</v>
      </c>
      <c r="L32" s="104">
        <f t="shared" si="33"/>
        <v>0</v>
      </c>
      <c r="M32" s="104">
        <f t="shared" si="33"/>
        <v>0</v>
      </c>
      <c r="N32" s="104">
        <f t="shared" si="33"/>
        <v>0</v>
      </c>
      <c r="O32" s="286">
        <f>SUM(C32:N32)</f>
        <v>0</v>
      </c>
      <c r="P32" s="282"/>
      <c r="Q32" s="104">
        <f>IF(N30=0,0,N32*(Q30/N30))</f>
        <v>0</v>
      </c>
      <c r="R32" s="104">
        <f>IF(Q30=0,0,Q32*(R30/Q30))</f>
        <v>0</v>
      </c>
      <c r="S32" s="104">
        <f t="shared" ref="S32:AB32" si="34">IF(R30=0,0,R32*(S30/R30))</f>
        <v>0</v>
      </c>
      <c r="T32" s="104">
        <f t="shared" si="34"/>
        <v>0</v>
      </c>
      <c r="U32" s="104">
        <f t="shared" si="34"/>
        <v>0</v>
      </c>
      <c r="V32" s="104">
        <f t="shared" si="34"/>
        <v>0</v>
      </c>
      <c r="W32" s="104">
        <f t="shared" si="34"/>
        <v>0</v>
      </c>
      <c r="X32" s="104">
        <f t="shared" si="34"/>
        <v>0</v>
      </c>
      <c r="Y32" s="104">
        <f t="shared" si="34"/>
        <v>0</v>
      </c>
      <c r="Z32" s="104">
        <f t="shared" si="34"/>
        <v>0</v>
      </c>
      <c r="AA32" s="104">
        <f t="shared" si="34"/>
        <v>0</v>
      </c>
      <c r="AB32" s="104">
        <f t="shared" si="34"/>
        <v>0</v>
      </c>
      <c r="AC32" s="286">
        <f>SUM(Q32:AB32)</f>
        <v>0</v>
      </c>
      <c r="AD32" s="283"/>
      <c r="AE32" s="108">
        <f>IF(SUM(Z30:AB30)=0,0,SUM(Z32:AB32)*AE30/(SUM(Z30:AB30)))</f>
        <v>0</v>
      </c>
      <c r="AF32" s="104">
        <f>IF(AE30=0,0,AE32*(AF30/AE30))</f>
        <v>0</v>
      </c>
      <c r="AG32" s="104">
        <f>IF(AF30=0,0,AF32*(AG30/AF30))</f>
        <v>0</v>
      </c>
      <c r="AH32" s="104">
        <f>IF(AG30=0,0,AG32*(AH30/AG30))</f>
        <v>0</v>
      </c>
      <c r="AI32" s="284">
        <f>SUM(AE32:AH32)</f>
        <v>0</v>
      </c>
      <c r="AJ32" s="283"/>
      <c r="AK32" s="122">
        <f>IF(AH30=0,0,AH32*(AK30/AH30))</f>
        <v>0</v>
      </c>
      <c r="AL32" s="104">
        <f>IF(AK30=0,0,AK32*(AL30/AK30))</f>
        <v>0</v>
      </c>
      <c r="AM32" s="104">
        <f>IF(AL30=0,0,AL32*(AM30/AL30))</f>
        <v>0</v>
      </c>
      <c r="AN32" s="110">
        <f>IF(AM30=0,0,AM32*(AN30/AM30))</f>
        <v>0</v>
      </c>
      <c r="AO32" s="285">
        <f>SUM(AK32:AN32)</f>
        <v>0</v>
      </c>
      <c r="AP32" s="283"/>
      <c r="AQ32" s="111">
        <f>IF(AO30=0,0,AO32*(AQ30/AO30))</f>
        <v>0</v>
      </c>
    </row>
    <row r="33" spans="1:43" ht="14.1" customHeight="1">
      <c r="A33" s="272"/>
      <c r="B33" s="249" t="s">
        <v>225</v>
      </c>
      <c r="C33" s="104">
        <v>0</v>
      </c>
      <c r="D33" s="104">
        <f>IF(C30=0,0,C33*(D30/C30))</f>
        <v>0</v>
      </c>
      <c r="E33" s="104">
        <f t="shared" ref="E33:N33" si="35">IF(D30=0,0,D33*(E30/D30))</f>
        <v>0</v>
      </c>
      <c r="F33" s="104">
        <f t="shared" si="35"/>
        <v>0</v>
      </c>
      <c r="G33" s="104">
        <f t="shared" si="35"/>
        <v>0</v>
      </c>
      <c r="H33" s="104">
        <f t="shared" si="35"/>
        <v>0</v>
      </c>
      <c r="I33" s="104">
        <f t="shared" si="35"/>
        <v>0</v>
      </c>
      <c r="J33" s="104">
        <f t="shared" si="35"/>
        <v>0</v>
      </c>
      <c r="K33" s="104">
        <f t="shared" si="35"/>
        <v>0</v>
      </c>
      <c r="L33" s="104">
        <f t="shared" si="35"/>
        <v>0</v>
      </c>
      <c r="M33" s="104">
        <f t="shared" si="35"/>
        <v>0</v>
      </c>
      <c r="N33" s="104">
        <f t="shared" si="35"/>
        <v>0</v>
      </c>
      <c r="O33" s="281">
        <f>SUM(C33:N33)</f>
        <v>0</v>
      </c>
      <c r="P33" s="282"/>
      <c r="Q33" s="104">
        <f>IF(N30=0,0,N33*(Q30/N30))</f>
        <v>0</v>
      </c>
      <c r="R33" s="104">
        <f>IF(Q30=0,0,Q33*(R30/Q30))</f>
        <v>0</v>
      </c>
      <c r="S33" s="104">
        <f t="shared" ref="S33:AB33" si="36">IF(R30=0,0,R33*(S30/R30))</f>
        <v>0</v>
      </c>
      <c r="T33" s="104">
        <f t="shared" si="36"/>
        <v>0</v>
      </c>
      <c r="U33" s="104">
        <f t="shared" si="36"/>
        <v>0</v>
      </c>
      <c r="V33" s="104">
        <f t="shared" si="36"/>
        <v>0</v>
      </c>
      <c r="W33" s="104">
        <f t="shared" si="36"/>
        <v>0</v>
      </c>
      <c r="X33" s="104">
        <f t="shared" si="36"/>
        <v>0</v>
      </c>
      <c r="Y33" s="104">
        <f t="shared" si="36"/>
        <v>0</v>
      </c>
      <c r="Z33" s="104">
        <f t="shared" si="36"/>
        <v>0</v>
      </c>
      <c r="AA33" s="104">
        <f t="shared" si="36"/>
        <v>0</v>
      </c>
      <c r="AB33" s="104">
        <f t="shared" si="36"/>
        <v>0</v>
      </c>
      <c r="AC33" s="281">
        <f>SUM(Q33:AB33)</f>
        <v>0</v>
      </c>
      <c r="AD33" s="287"/>
      <c r="AE33" s="108">
        <f>IF(SUM(Z30:AB30)=0,0,SUM(Z33:AB33)*AE30/(SUM(Z30:AB30)))</f>
        <v>0</v>
      </c>
      <c r="AF33" s="104">
        <f>IF(AE30=0,0,AE33*(AF30/AE30))</f>
        <v>0</v>
      </c>
      <c r="AG33" s="104">
        <f>IF(AF30=0,0,AF33*(AG30/AF30))</f>
        <v>0</v>
      </c>
      <c r="AH33" s="104">
        <f>IF(AG30=0,0,AG33*(AH30/AG30))</f>
        <v>0</v>
      </c>
      <c r="AI33" s="284">
        <f>SUM(AE33:AH33)</f>
        <v>0</v>
      </c>
      <c r="AJ33" s="1154"/>
      <c r="AK33" s="122">
        <f>IF(AH30=0,0,AH33*(AK30/AH30))</f>
        <v>0</v>
      </c>
      <c r="AL33" s="104">
        <f>IF(AK30=0,0,AK33*(AL30/AK30))</f>
        <v>0</v>
      </c>
      <c r="AM33" s="104">
        <f>IF(AL30=0,0,AL33*(AM30/AL30))</f>
        <v>0</v>
      </c>
      <c r="AN33" s="110">
        <f>IF(AM30=0,0,AM33*(AN30/AM30))</f>
        <v>0</v>
      </c>
      <c r="AO33" s="285">
        <f>SUM(AK33:AN33)</f>
        <v>0</v>
      </c>
      <c r="AP33" s="1154"/>
      <c r="AQ33" s="111">
        <f>IF(AO30=0,0,AO33*(AQ30/AO30))</f>
        <v>0</v>
      </c>
    </row>
    <row r="34" spans="1:43" ht="14.1" customHeight="1" thickBot="1">
      <c r="A34" s="272"/>
      <c r="B34" s="250" t="s">
        <v>226</v>
      </c>
      <c r="C34" s="231">
        <v>0</v>
      </c>
      <c r="D34" s="231">
        <f>IF(C30=0,0,C34*(D30/C30))</f>
        <v>0</v>
      </c>
      <c r="E34" s="232">
        <f t="shared" ref="E34:N34" si="37">IF(D30=0,0,D34*(E30/D30))</f>
        <v>0</v>
      </c>
      <c r="F34" s="232">
        <f t="shared" si="37"/>
        <v>0</v>
      </c>
      <c r="G34" s="232">
        <f t="shared" si="37"/>
        <v>0</v>
      </c>
      <c r="H34" s="232">
        <f t="shared" si="37"/>
        <v>0</v>
      </c>
      <c r="I34" s="232">
        <f t="shared" si="37"/>
        <v>0</v>
      </c>
      <c r="J34" s="232">
        <f t="shared" si="37"/>
        <v>0</v>
      </c>
      <c r="K34" s="232">
        <f t="shared" si="37"/>
        <v>0</v>
      </c>
      <c r="L34" s="232">
        <f t="shared" si="37"/>
        <v>0</v>
      </c>
      <c r="M34" s="232">
        <f t="shared" si="37"/>
        <v>0</v>
      </c>
      <c r="N34" s="236">
        <f t="shared" si="37"/>
        <v>0</v>
      </c>
      <c r="O34" s="288">
        <f>SUM(C34:N34)</f>
        <v>0</v>
      </c>
      <c r="P34" s="282"/>
      <c r="Q34" s="233">
        <f>IF(N30=0,0,N34*(Q30/N30))</f>
        <v>0</v>
      </c>
      <c r="R34" s="232">
        <f>IF(Q30=0,0,Q34*(R30/Q30))</f>
        <v>0</v>
      </c>
      <c r="S34" s="232">
        <f t="shared" ref="S34:AB34" si="38">IF(R30=0,0,R34*(S30/R30))</f>
        <v>0</v>
      </c>
      <c r="T34" s="232">
        <f t="shared" si="38"/>
        <v>0</v>
      </c>
      <c r="U34" s="232">
        <f t="shared" si="38"/>
        <v>0</v>
      </c>
      <c r="V34" s="232">
        <f t="shared" si="38"/>
        <v>0</v>
      </c>
      <c r="W34" s="232">
        <f t="shared" si="38"/>
        <v>0</v>
      </c>
      <c r="X34" s="232">
        <f t="shared" si="38"/>
        <v>0</v>
      </c>
      <c r="Y34" s="232">
        <f t="shared" si="38"/>
        <v>0</v>
      </c>
      <c r="Z34" s="232">
        <f t="shared" si="38"/>
        <v>0</v>
      </c>
      <c r="AA34" s="232">
        <f t="shared" si="38"/>
        <v>0</v>
      </c>
      <c r="AB34" s="236">
        <f t="shared" si="38"/>
        <v>0</v>
      </c>
      <c r="AC34" s="288">
        <f>SUM(Q34:AB34)</f>
        <v>0</v>
      </c>
      <c r="AD34" s="287"/>
      <c r="AE34" s="233">
        <f>IF(SUM(Z30:AB30)=0,0,SUM(Z34:AB34)*AE30/(SUM(Z30:AB30)))</f>
        <v>0</v>
      </c>
      <c r="AF34" s="232">
        <f>IF(AE30=0,0,AE34*(AF30/AE30))</f>
        <v>0</v>
      </c>
      <c r="AG34" s="232">
        <f>IF(AF30=0,0,AF34*(AG30/AF30))</f>
        <v>0</v>
      </c>
      <c r="AH34" s="232">
        <f>IF(AG30=0,0,AG34*(AH30/AG30))</f>
        <v>0</v>
      </c>
      <c r="AI34" s="288">
        <f>SUM(AE34:AH34)</f>
        <v>0</v>
      </c>
      <c r="AJ34" s="1154"/>
      <c r="AK34" s="233">
        <f>IF(AH30=0,0,AH34*(AK30/AH30))</f>
        <v>0</v>
      </c>
      <c r="AL34" s="232">
        <f>IF(AK30=0,0,AK34*(AL30/AK30))</f>
        <v>0</v>
      </c>
      <c r="AM34" s="232">
        <f>IF(AL30=0,0,AL34*(AM30/AL30))</f>
        <v>0</v>
      </c>
      <c r="AN34" s="236">
        <f>IF(AM30=0,0,AM34*(AN30/AM30))</f>
        <v>0</v>
      </c>
      <c r="AO34" s="314">
        <f>SUM(AK34:AN34)</f>
        <v>0</v>
      </c>
      <c r="AP34" s="1154"/>
      <c r="AQ34" s="235">
        <f>IF(AO30=0,0,AO34*(AQ30/AO30))</f>
        <v>0</v>
      </c>
    </row>
    <row r="35" spans="1:43" ht="14.1" customHeight="1" thickBot="1">
      <c r="B35" s="289" t="s">
        <v>227</v>
      </c>
      <c r="C35" s="290">
        <f t="shared" ref="C35:O35" si="39">SUM(C31:C34)</f>
        <v>0</v>
      </c>
      <c r="D35" s="291">
        <f t="shared" si="39"/>
        <v>0</v>
      </c>
      <c r="E35" s="291">
        <f t="shared" si="39"/>
        <v>0</v>
      </c>
      <c r="F35" s="291">
        <f t="shared" si="39"/>
        <v>0</v>
      </c>
      <c r="G35" s="291">
        <f t="shared" si="39"/>
        <v>0</v>
      </c>
      <c r="H35" s="291">
        <f t="shared" si="39"/>
        <v>0</v>
      </c>
      <c r="I35" s="291">
        <f t="shared" si="39"/>
        <v>0</v>
      </c>
      <c r="J35" s="291">
        <f t="shared" si="39"/>
        <v>0</v>
      </c>
      <c r="K35" s="291">
        <f t="shared" si="39"/>
        <v>0</v>
      </c>
      <c r="L35" s="291">
        <f t="shared" si="39"/>
        <v>0</v>
      </c>
      <c r="M35" s="291">
        <f t="shared" si="39"/>
        <v>0</v>
      </c>
      <c r="N35" s="291">
        <f t="shared" si="39"/>
        <v>0</v>
      </c>
      <c r="O35" s="292">
        <f t="shared" si="39"/>
        <v>0</v>
      </c>
      <c r="P35" s="282"/>
      <c r="Q35" s="291">
        <f t="shared" ref="Q35:AC35" si="40">SUM(Q31:Q34)</f>
        <v>0</v>
      </c>
      <c r="R35" s="291">
        <f t="shared" si="40"/>
        <v>0</v>
      </c>
      <c r="S35" s="291">
        <f t="shared" si="40"/>
        <v>0</v>
      </c>
      <c r="T35" s="291">
        <f t="shared" si="40"/>
        <v>0</v>
      </c>
      <c r="U35" s="291">
        <f t="shared" si="40"/>
        <v>0</v>
      </c>
      <c r="V35" s="291">
        <f t="shared" si="40"/>
        <v>0</v>
      </c>
      <c r="W35" s="291">
        <f t="shared" si="40"/>
        <v>0</v>
      </c>
      <c r="X35" s="291">
        <f t="shared" si="40"/>
        <v>0</v>
      </c>
      <c r="Y35" s="291">
        <f t="shared" si="40"/>
        <v>0</v>
      </c>
      <c r="Z35" s="291">
        <f t="shared" si="40"/>
        <v>0</v>
      </c>
      <c r="AA35" s="291">
        <f t="shared" si="40"/>
        <v>0</v>
      </c>
      <c r="AB35" s="291">
        <f t="shared" si="40"/>
        <v>0</v>
      </c>
      <c r="AC35" s="292">
        <f t="shared" si="40"/>
        <v>0</v>
      </c>
      <c r="AD35" s="287"/>
      <c r="AE35" s="291">
        <f>SUM(AE31:AE34)</f>
        <v>0</v>
      </c>
      <c r="AF35" s="291">
        <f>SUM(AF31:AF34)</f>
        <v>0</v>
      </c>
      <c r="AG35" s="291">
        <f>SUM(AG31:AG34)</f>
        <v>0</v>
      </c>
      <c r="AH35" s="291">
        <f>SUM(AH31:AH34)</f>
        <v>0</v>
      </c>
      <c r="AI35" s="292">
        <f>SUM(AI31:AI34)</f>
        <v>0</v>
      </c>
      <c r="AJ35" s="1154"/>
      <c r="AK35" s="311">
        <f>SUM(AK31:AK34)</f>
        <v>0</v>
      </c>
      <c r="AL35" s="291">
        <f>SUM(AL31:AL34)</f>
        <v>0</v>
      </c>
      <c r="AM35" s="291">
        <f>SUM(AM31:AM34)</f>
        <v>0</v>
      </c>
      <c r="AN35" s="315">
        <f>SUM(AN31:AN34)</f>
        <v>0</v>
      </c>
      <c r="AO35" s="315">
        <f>SUM(AO31:AO34)</f>
        <v>0</v>
      </c>
      <c r="AP35" s="1154"/>
      <c r="AQ35" s="292">
        <f>SUM(AQ31:AQ34)</f>
        <v>0</v>
      </c>
    </row>
    <row r="36" spans="1:43" s="88" customFormat="1" ht="13.5" customHeight="1">
      <c r="A36" s="86"/>
      <c r="B36" s="269"/>
      <c r="C36" s="86"/>
      <c r="D36" s="86"/>
      <c r="E36" s="86"/>
      <c r="F36" s="86"/>
      <c r="G36" s="86"/>
      <c r="H36" s="86"/>
      <c r="I36" s="86"/>
      <c r="J36" s="86"/>
      <c r="K36" s="86"/>
      <c r="L36" s="86"/>
      <c r="M36" s="86"/>
      <c r="O36" s="270"/>
      <c r="P36" s="262"/>
      <c r="Q36" s="86"/>
      <c r="R36" s="86"/>
      <c r="S36" s="86"/>
      <c r="T36" s="86"/>
      <c r="U36" s="86"/>
      <c r="V36" s="86"/>
      <c r="W36" s="86"/>
      <c r="X36" s="86"/>
      <c r="Y36" s="86"/>
      <c r="Z36" s="86"/>
      <c r="AA36" s="86"/>
      <c r="AC36" s="270"/>
      <c r="AE36" s="271"/>
      <c r="AF36" s="86"/>
      <c r="AG36" s="86"/>
      <c r="AI36" s="270"/>
      <c r="AK36" s="271"/>
      <c r="AL36" s="86"/>
      <c r="AM36" s="86"/>
      <c r="AN36" s="262"/>
      <c r="AO36" s="262"/>
      <c r="AQ36" s="270"/>
    </row>
    <row r="37" spans="1:43" ht="14.1" customHeight="1">
      <c r="A37" s="272"/>
      <c r="B37" s="273" t="str">
        <f>SalesProj!B45</f>
        <v>Product Line 5</v>
      </c>
      <c r="C37" s="274"/>
      <c r="D37" s="274"/>
      <c r="E37" s="274"/>
      <c r="F37" s="274"/>
      <c r="G37" s="274"/>
      <c r="H37" s="275"/>
      <c r="I37" s="275"/>
      <c r="J37" s="275"/>
      <c r="K37" s="275"/>
      <c r="L37" s="275"/>
      <c r="M37" s="275"/>
      <c r="N37" s="276"/>
      <c r="O37" s="277"/>
      <c r="P37" s="240"/>
      <c r="Q37" s="274"/>
      <c r="R37" s="274"/>
      <c r="S37" s="274"/>
      <c r="T37" s="274"/>
      <c r="U37" s="274"/>
      <c r="V37" s="275"/>
      <c r="W37" s="275"/>
      <c r="X37" s="275"/>
      <c r="Y37" s="275"/>
      <c r="Z37" s="275"/>
      <c r="AA37" s="275"/>
      <c r="AB37" s="276"/>
      <c r="AC37" s="277"/>
      <c r="AE37" s="278"/>
      <c r="AF37" s="275"/>
      <c r="AG37" s="275"/>
      <c r="AH37" s="276"/>
      <c r="AI37" s="279"/>
      <c r="AK37" s="278"/>
      <c r="AL37" s="275"/>
      <c r="AM37" s="275"/>
      <c r="AN37" s="280"/>
      <c r="AO37" s="316"/>
      <c r="AQ37" s="277"/>
    </row>
    <row r="38" spans="1:43" ht="14.1" customHeight="1">
      <c r="B38" s="237" t="s">
        <v>228</v>
      </c>
      <c r="C38" s="238">
        <f>SalesProj!E52</f>
        <v>0</v>
      </c>
      <c r="D38" s="238">
        <f>SalesProj!F52</f>
        <v>0</v>
      </c>
      <c r="E38" s="238">
        <f>SalesProj!G52</f>
        <v>0</v>
      </c>
      <c r="F38" s="238">
        <f>SalesProj!H52</f>
        <v>0</v>
      </c>
      <c r="G38" s="238">
        <f>SalesProj!I52</f>
        <v>0</v>
      </c>
      <c r="H38" s="238">
        <f>SalesProj!J52</f>
        <v>0</v>
      </c>
      <c r="I38" s="238">
        <f>SalesProj!K52</f>
        <v>0</v>
      </c>
      <c r="J38" s="238">
        <f>SalesProj!L52</f>
        <v>0</v>
      </c>
      <c r="K38" s="238">
        <f>SalesProj!M52</f>
        <v>0</v>
      </c>
      <c r="L38" s="238">
        <f>SalesProj!N52</f>
        <v>0</v>
      </c>
      <c r="M38" s="238">
        <f>SalesProj!O52</f>
        <v>0</v>
      </c>
      <c r="N38" s="238">
        <f>SalesProj!P52</f>
        <v>0</v>
      </c>
      <c r="O38" s="239">
        <f>SUM(C38:N38)</f>
        <v>0</v>
      </c>
      <c r="P38" s="240"/>
      <c r="Q38" s="238">
        <f>SalesProj!S52</f>
        <v>0</v>
      </c>
      <c r="R38" s="238">
        <f>SalesProj!T52</f>
        <v>0</v>
      </c>
      <c r="S38" s="238">
        <f>SalesProj!U52</f>
        <v>0</v>
      </c>
      <c r="T38" s="238">
        <f>SalesProj!V52</f>
        <v>0</v>
      </c>
      <c r="U38" s="238">
        <f>SalesProj!W52</f>
        <v>0</v>
      </c>
      <c r="V38" s="238">
        <f>SalesProj!X52</f>
        <v>0</v>
      </c>
      <c r="W38" s="238">
        <f>SalesProj!Y52</f>
        <v>0</v>
      </c>
      <c r="X38" s="238">
        <f>SalesProj!Z52</f>
        <v>0</v>
      </c>
      <c r="Y38" s="238">
        <f>SalesProj!AA52</f>
        <v>0</v>
      </c>
      <c r="Z38" s="238">
        <f>SalesProj!AB52</f>
        <v>0</v>
      </c>
      <c r="AA38" s="238">
        <f>SalesProj!AC52</f>
        <v>0</v>
      </c>
      <c r="AB38" s="238">
        <f>SalesProj!AD52</f>
        <v>0</v>
      </c>
      <c r="AC38" s="239">
        <f>SUM(Q38:AB38)</f>
        <v>0</v>
      </c>
      <c r="AE38" s="241">
        <f>SalesProj!AG52</f>
        <v>0</v>
      </c>
      <c r="AF38" s="238">
        <f>SalesProj!AH52</f>
        <v>0</v>
      </c>
      <c r="AG38" s="238">
        <f>SalesProj!AI52</f>
        <v>0</v>
      </c>
      <c r="AH38" s="238">
        <f>SalesProj!AJ52</f>
        <v>0</v>
      </c>
      <c r="AI38" s="245">
        <f>SUM(AE38:AH38)</f>
        <v>0</v>
      </c>
      <c r="AJ38" s="1150"/>
      <c r="AK38" s="307">
        <f>SalesProj!AM52</f>
        <v>0</v>
      </c>
      <c r="AL38" s="306">
        <f>SalesProj!AN52</f>
        <v>0</v>
      </c>
      <c r="AM38" s="238">
        <f>SalesProj!AO52</f>
        <v>0</v>
      </c>
      <c r="AN38" s="244">
        <f>SalesProj!AP52</f>
        <v>0</v>
      </c>
      <c r="AO38" s="247">
        <f>SUM(AK38:AN38)</f>
        <v>0</v>
      </c>
      <c r="AQ38" s="248">
        <f>SalesProj!AS52</f>
        <v>0</v>
      </c>
    </row>
    <row r="39" spans="1:43" ht="14.1" customHeight="1">
      <c r="A39" s="272"/>
      <c r="B39" s="249" t="s">
        <v>223</v>
      </c>
      <c r="C39" s="104">
        <v>0</v>
      </c>
      <c r="D39" s="104">
        <f t="shared" ref="D39:N39" si="41">IF(C38=0,0,C39*(D38/C38))</f>
        <v>0</v>
      </c>
      <c r="E39" s="104">
        <f t="shared" si="41"/>
        <v>0</v>
      </c>
      <c r="F39" s="104">
        <f t="shared" si="41"/>
        <v>0</v>
      </c>
      <c r="G39" s="104">
        <f t="shared" si="41"/>
        <v>0</v>
      </c>
      <c r="H39" s="104">
        <f t="shared" si="41"/>
        <v>0</v>
      </c>
      <c r="I39" s="104">
        <f t="shared" si="41"/>
        <v>0</v>
      </c>
      <c r="J39" s="104">
        <f t="shared" si="41"/>
        <v>0</v>
      </c>
      <c r="K39" s="104">
        <f t="shared" si="41"/>
        <v>0</v>
      </c>
      <c r="L39" s="104">
        <f t="shared" si="41"/>
        <v>0</v>
      </c>
      <c r="M39" s="104">
        <f t="shared" si="41"/>
        <v>0</v>
      </c>
      <c r="N39" s="104">
        <f t="shared" si="41"/>
        <v>0</v>
      </c>
      <c r="O39" s="281">
        <f>SUM(C39:N39)</f>
        <v>0</v>
      </c>
      <c r="P39" s="282"/>
      <c r="Q39" s="104">
        <f>IF(N38=0,0,N39*(Q38/N38))</f>
        <v>0</v>
      </c>
      <c r="R39" s="104">
        <f t="shared" ref="R39:AB39" si="42">IF(Q38=0,0,Q39*(R38/Q38))</f>
        <v>0</v>
      </c>
      <c r="S39" s="104">
        <f t="shared" si="42"/>
        <v>0</v>
      </c>
      <c r="T39" s="104">
        <f t="shared" si="42"/>
        <v>0</v>
      </c>
      <c r="U39" s="104">
        <f t="shared" si="42"/>
        <v>0</v>
      </c>
      <c r="V39" s="104">
        <f t="shared" si="42"/>
        <v>0</v>
      </c>
      <c r="W39" s="104">
        <f t="shared" si="42"/>
        <v>0</v>
      </c>
      <c r="X39" s="104">
        <f t="shared" si="42"/>
        <v>0</v>
      </c>
      <c r="Y39" s="104">
        <f t="shared" si="42"/>
        <v>0</v>
      </c>
      <c r="Z39" s="104">
        <f t="shared" si="42"/>
        <v>0</v>
      </c>
      <c r="AA39" s="104">
        <f t="shared" si="42"/>
        <v>0</v>
      </c>
      <c r="AB39" s="104">
        <f t="shared" si="42"/>
        <v>0</v>
      </c>
      <c r="AC39" s="281">
        <f>SUM(Q39:AB39)</f>
        <v>0</v>
      </c>
      <c r="AD39" s="283"/>
      <c r="AE39" s="108">
        <f>IF(SUM(Z38:AB38)=0,0,SUM(Z39:AB39)*AE38/(SUM(Z38:AB38)))</f>
        <v>0</v>
      </c>
      <c r="AF39" s="104">
        <f>IF(AE38=0,0,AE39*(AF38/AE38))</f>
        <v>0</v>
      </c>
      <c r="AG39" s="104">
        <f>IF(AF38=0,0,AF39*(AG38/AF38))</f>
        <v>0</v>
      </c>
      <c r="AH39" s="104">
        <f>IF(AG38=0,0,AG39*(AH38/AG38))</f>
        <v>0</v>
      </c>
      <c r="AI39" s="284">
        <f>SUM(AE39:AH39)</f>
        <v>0</v>
      </c>
      <c r="AJ39" s="283"/>
      <c r="AK39" s="122">
        <f>IF(AH38=0,0,AH39*(AK38/AH38))</f>
        <v>0</v>
      </c>
      <c r="AL39" s="104">
        <f>IF(AK38=0,0,AK39*(AL38/AK38))</f>
        <v>0</v>
      </c>
      <c r="AM39" s="104">
        <f>IF(AL38=0,0,AL39*(AM38/AL38))</f>
        <v>0</v>
      </c>
      <c r="AN39" s="110">
        <f>IF(AM38=0,0,AM39*(AN38/AM38))</f>
        <v>0</v>
      </c>
      <c r="AO39" s="285">
        <f>SUM(AK39:AN39)</f>
        <v>0</v>
      </c>
      <c r="AP39" s="283"/>
      <c r="AQ39" s="111">
        <f>IF(AO38=0,0,AO39*(AQ38/AO38))</f>
        <v>0</v>
      </c>
    </row>
    <row r="40" spans="1:43" ht="14.1" customHeight="1">
      <c r="A40" s="272"/>
      <c r="B40" s="249" t="s">
        <v>224</v>
      </c>
      <c r="C40" s="104">
        <v>0</v>
      </c>
      <c r="D40" s="104">
        <f>IF(C38=0,0,C40*(D38/C38))</f>
        <v>0</v>
      </c>
      <c r="E40" s="104">
        <f t="shared" ref="E40:N40" si="43">IF(D38=0,0,D40*(E38/D38))</f>
        <v>0</v>
      </c>
      <c r="F40" s="104">
        <f t="shared" si="43"/>
        <v>0</v>
      </c>
      <c r="G40" s="104">
        <f t="shared" si="43"/>
        <v>0</v>
      </c>
      <c r="H40" s="104">
        <f t="shared" si="43"/>
        <v>0</v>
      </c>
      <c r="I40" s="104">
        <f t="shared" si="43"/>
        <v>0</v>
      </c>
      <c r="J40" s="104">
        <f t="shared" si="43"/>
        <v>0</v>
      </c>
      <c r="K40" s="104">
        <f t="shared" si="43"/>
        <v>0</v>
      </c>
      <c r="L40" s="104">
        <f t="shared" si="43"/>
        <v>0</v>
      </c>
      <c r="M40" s="104">
        <f t="shared" si="43"/>
        <v>0</v>
      </c>
      <c r="N40" s="104">
        <f t="shared" si="43"/>
        <v>0</v>
      </c>
      <c r="O40" s="286">
        <f>SUM(C40:N40)</f>
        <v>0</v>
      </c>
      <c r="P40" s="282"/>
      <c r="Q40" s="104">
        <f>IF(N38=0,0,N40*(Q38/N38))</f>
        <v>0</v>
      </c>
      <c r="R40" s="104">
        <f>IF(Q38=0,0,Q40*(R38/Q38))</f>
        <v>0</v>
      </c>
      <c r="S40" s="104">
        <f t="shared" ref="S40:AB40" si="44">IF(R38=0,0,R40*(S38/R38))</f>
        <v>0</v>
      </c>
      <c r="T40" s="104">
        <f t="shared" si="44"/>
        <v>0</v>
      </c>
      <c r="U40" s="104">
        <f t="shared" si="44"/>
        <v>0</v>
      </c>
      <c r="V40" s="104">
        <f t="shared" si="44"/>
        <v>0</v>
      </c>
      <c r="W40" s="104">
        <f t="shared" si="44"/>
        <v>0</v>
      </c>
      <c r="X40" s="104">
        <f t="shared" si="44"/>
        <v>0</v>
      </c>
      <c r="Y40" s="104">
        <f t="shared" si="44"/>
        <v>0</v>
      </c>
      <c r="Z40" s="104">
        <f t="shared" si="44"/>
        <v>0</v>
      </c>
      <c r="AA40" s="104">
        <f t="shared" si="44"/>
        <v>0</v>
      </c>
      <c r="AB40" s="104">
        <f t="shared" si="44"/>
        <v>0</v>
      </c>
      <c r="AC40" s="286">
        <f>SUM(Q40:AB40)</f>
        <v>0</v>
      </c>
      <c r="AD40" s="283"/>
      <c r="AE40" s="108">
        <f>IF(SUM(Z38:AB38)=0,0,SUM(Z40:AB40)*AE38/(SUM(Z38:AB38)))</f>
        <v>0</v>
      </c>
      <c r="AF40" s="104">
        <f>IF(AE38=0,0,AE40*(AF38/AE38))</f>
        <v>0</v>
      </c>
      <c r="AG40" s="104">
        <f>IF(AF38=0,0,AF40*(AG38/AF38))</f>
        <v>0</v>
      </c>
      <c r="AH40" s="104">
        <f>IF(AG38=0,0,AG40*(AH38/AG38))</f>
        <v>0</v>
      </c>
      <c r="AI40" s="284">
        <f>SUM(AE40:AH40)</f>
        <v>0</v>
      </c>
      <c r="AJ40" s="283"/>
      <c r="AK40" s="122">
        <f>IF(AH38=0,0,AH40*(AK38/AH38))</f>
        <v>0</v>
      </c>
      <c r="AL40" s="104">
        <f>IF(AK38=0,0,AK40*(AL38/AK38))</f>
        <v>0</v>
      </c>
      <c r="AM40" s="104">
        <f>IF(AL38=0,0,AL40*(AM38/AL38))</f>
        <v>0</v>
      </c>
      <c r="AN40" s="110">
        <f>IF(AM38=0,0,AM40*(AN38/AM38))</f>
        <v>0</v>
      </c>
      <c r="AO40" s="285">
        <f>SUM(AK40:AN40)</f>
        <v>0</v>
      </c>
      <c r="AP40" s="283"/>
      <c r="AQ40" s="111">
        <f>IF(AO38=0,0,AO40*(AQ38/AO38))</f>
        <v>0</v>
      </c>
    </row>
    <row r="41" spans="1:43" ht="14.1" customHeight="1">
      <c r="A41" s="272"/>
      <c r="B41" s="249" t="s">
        <v>225</v>
      </c>
      <c r="C41" s="104">
        <v>0</v>
      </c>
      <c r="D41" s="104">
        <f>IF(C38=0,0,C41*(D38/C38))</f>
        <v>0</v>
      </c>
      <c r="E41" s="104">
        <f t="shared" ref="E41:N41" si="45">IF(D38=0,0,D41*(E38/D38))</f>
        <v>0</v>
      </c>
      <c r="F41" s="104">
        <f t="shared" si="45"/>
        <v>0</v>
      </c>
      <c r="G41" s="104">
        <f t="shared" si="45"/>
        <v>0</v>
      </c>
      <c r="H41" s="104">
        <f t="shared" si="45"/>
        <v>0</v>
      </c>
      <c r="I41" s="104">
        <f t="shared" si="45"/>
        <v>0</v>
      </c>
      <c r="J41" s="104">
        <f t="shared" si="45"/>
        <v>0</v>
      </c>
      <c r="K41" s="104">
        <f t="shared" si="45"/>
        <v>0</v>
      </c>
      <c r="L41" s="104">
        <f t="shared" si="45"/>
        <v>0</v>
      </c>
      <c r="M41" s="104">
        <f t="shared" si="45"/>
        <v>0</v>
      </c>
      <c r="N41" s="104">
        <f t="shared" si="45"/>
        <v>0</v>
      </c>
      <c r="O41" s="281">
        <f>SUM(C41:N41)</f>
        <v>0</v>
      </c>
      <c r="P41" s="282"/>
      <c r="Q41" s="104">
        <f>IF(N38=0,0,N41*(Q38/N38))</f>
        <v>0</v>
      </c>
      <c r="R41" s="104">
        <f>IF(Q38=0,0,Q41*(R38/Q38))</f>
        <v>0</v>
      </c>
      <c r="S41" s="104">
        <f t="shared" ref="S41:AB41" si="46">IF(R38=0,0,R41*(S38/R38))</f>
        <v>0</v>
      </c>
      <c r="T41" s="104">
        <f t="shared" si="46"/>
        <v>0</v>
      </c>
      <c r="U41" s="104">
        <f t="shared" si="46"/>
        <v>0</v>
      </c>
      <c r="V41" s="104">
        <f t="shared" si="46"/>
        <v>0</v>
      </c>
      <c r="W41" s="104">
        <f t="shared" si="46"/>
        <v>0</v>
      </c>
      <c r="X41" s="104">
        <f t="shared" si="46"/>
        <v>0</v>
      </c>
      <c r="Y41" s="104">
        <f t="shared" si="46"/>
        <v>0</v>
      </c>
      <c r="Z41" s="104">
        <f t="shared" si="46"/>
        <v>0</v>
      </c>
      <c r="AA41" s="104">
        <f t="shared" si="46"/>
        <v>0</v>
      </c>
      <c r="AB41" s="104">
        <f t="shared" si="46"/>
        <v>0</v>
      </c>
      <c r="AC41" s="281">
        <f>SUM(Q41:AB41)</f>
        <v>0</v>
      </c>
      <c r="AD41" s="287"/>
      <c r="AE41" s="108">
        <f>IF(SUM(Z38:AB38)=0,0,SUM(Z41:AB41)*AE38/(SUM(Z38:AB38)))</f>
        <v>0</v>
      </c>
      <c r="AF41" s="104">
        <f>IF(AE38=0,0,AE41*(AF38/AE38))</f>
        <v>0</v>
      </c>
      <c r="AG41" s="104">
        <f>IF(AF38=0,0,AF41*(AG38/AF38))</f>
        <v>0</v>
      </c>
      <c r="AH41" s="104">
        <f>IF(AG38=0,0,AG41*(AH38/AG38))</f>
        <v>0</v>
      </c>
      <c r="AI41" s="284">
        <f>SUM(AE41:AH41)</f>
        <v>0</v>
      </c>
      <c r="AJ41" s="1154"/>
      <c r="AK41" s="122">
        <f>IF(AH38=0,0,AH41*(AK38/AH38))</f>
        <v>0</v>
      </c>
      <c r="AL41" s="104">
        <f>IF(AK38=0,0,AK41*(AL38/AK38))</f>
        <v>0</v>
      </c>
      <c r="AM41" s="104">
        <f>IF(AL38=0,0,AL41*(AM38/AL38))</f>
        <v>0</v>
      </c>
      <c r="AN41" s="110">
        <f>IF(AM38=0,0,AM41*(AN38/AM38))</f>
        <v>0</v>
      </c>
      <c r="AO41" s="285">
        <f>SUM(AK41:AN41)</f>
        <v>0</v>
      </c>
      <c r="AP41" s="1154"/>
      <c r="AQ41" s="111">
        <f>IF(AO38=0,0,AO41*(AQ38/AO38))</f>
        <v>0</v>
      </c>
    </row>
    <row r="42" spans="1:43" ht="14.1" customHeight="1" thickBot="1">
      <c r="A42" s="272"/>
      <c r="B42" s="250" t="s">
        <v>226</v>
      </c>
      <c r="C42" s="231">
        <v>0</v>
      </c>
      <c r="D42" s="231">
        <f>IF(C38=0,0,C42*(D38/C38))</f>
        <v>0</v>
      </c>
      <c r="E42" s="232">
        <f t="shared" ref="E42:N42" si="47">IF(D38=0,0,D42*(E38/D38))</f>
        <v>0</v>
      </c>
      <c r="F42" s="232">
        <f t="shared" si="47"/>
        <v>0</v>
      </c>
      <c r="G42" s="232">
        <f t="shared" si="47"/>
        <v>0</v>
      </c>
      <c r="H42" s="232">
        <f t="shared" si="47"/>
        <v>0</v>
      </c>
      <c r="I42" s="232">
        <f t="shared" si="47"/>
        <v>0</v>
      </c>
      <c r="J42" s="232">
        <f t="shared" si="47"/>
        <v>0</v>
      </c>
      <c r="K42" s="232">
        <f t="shared" si="47"/>
        <v>0</v>
      </c>
      <c r="L42" s="232">
        <f t="shared" si="47"/>
        <v>0</v>
      </c>
      <c r="M42" s="232">
        <f t="shared" si="47"/>
        <v>0</v>
      </c>
      <c r="N42" s="236">
        <f t="shared" si="47"/>
        <v>0</v>
      </c>
      <c r="O42" s="288">
        <f>SUM(C42:N42)</f>
        <v>0</v>
      </c>
      <c r="P42" s="282"/>
      <c r="Q42" s="233">
        <f>IF(N38=0,0,N42*(Q38/N38))</f>
        <v>0</v>
      </c>
      <c r="R42" s="232">
        <f>IF(Q38=0,0,Q42*(R38/Q38))</f>
        <v>0</v>
      </c>
      <c r="S42" s="232">
        <f t="shared" ref="S42:AB42" si="48">IF(R38=0,0,R42*(S38/R38))</f>
        <v>0</v>
      </c>
      <c r="T42" s="232">
        <f t="shared" si="48"/>
        <v>0</v>
      </c>
      <c r="U42" s="232">
        <f t="shared" si="48"/>
        <v>0</v>
      </c>
      <c r="V42" s="232">
        <f t="shared" si="48"/>
        <v>0</v>
      </c>
      <c r="W42" s="232">
        <f t="shared" si="48"/>
        <v>0</v>
      </c>
      <c r="X42" s="232">
        <f t="shared" si="48"/>
        <v>0</v>
      </c>
      <c r="Y42" s="232">
        <f t="shared" si="48"/>
        <v>0</v>
      </c>
      <c r="Z42" s="232">
        <f t="shared" si="48"/>
        <v>0</v>
      </c>
      <c r="AA42" s="232">
        <f t="shared" si="48"/>
        <v>0</v>
      </c>
      <c r="AB42" s="236">
        <f t="shared" si="48"/>
        <v>0</v>
      </c>
      <c r="AC42" s="288">
        <f>SUM(Q42:AB42)</f>
        <v>0</v>
      </c>
      <c r="AD42" s="287"/>
      <c r="AE42" s="233">
        <f>IF(SUM(Z38:AB38)=0,0,SUM(Z42:AB42)*AE38/(SUM(Z38:AB38)))</f>
        <v>0</v>
      </c>
      <c r="AF42" s="232">
        <f>IF(AE38=0,0,AE42*(AF38/AE38))</f>
        <v>0</v>
      </c>
      <c r="AG42" s="232">
        <f>IF(AF38=0,0,AF42*(AG38/AF38))</f>
        <v>0</v>
      </c>
      <c r="AH42" s="232">
        <f>IF(AG38=0,0,AG42*(AH38/AG38))</f>
        <v>0</v>
      </c>
      <c r="AI42" s="288">
        <f>SUM(AE42:AH42)</f>
        <v>0</v>
      </c>
      <c r="AJ42" s="1154"/>
      <c r="AK42" s="233">
        <f>IF(AH38=0,0,AH42*(AK38/AH38))</f>
        <v>0</v>
      </c>
      <c r="AL42" s="232">
        <f>IF(AK38=0,0,AK42*(AL38/AK38))</f>
        <v>0</v>
      </c>
      <c r="AM42" s="232">
        <f>IF(AL38=0,0,AL42*(AM38/AL38))</f>
        <v>0</v>
      </c>
      <c r="AN42" s="236">
        <f>IF(AM38=0,0,AM42*(AN38/AM38))</f>
        <v>0</v>
      </c>
      <c r="AO42" s="314">
        <f>SUM(AK42:AN42)</f>
        <v>0</v>
      </c>
      <c r="AP42" s="1154"/>
      <c r="AQ42" s="235">
        <f>IF(AO38=0,0,AO42*(AQ38/AO38))</f>
        <v>0</v>
      </c>
    </row>
    <row r="43" spans="1:43" ht="14.1" customHeight="1" thickBot="1">
      <c r="B43" s="289" t="s">
        <v>227</v>
      </c>
      <c r="C43" s="290">
        <f t="shared" ref="C43:O43" si="49">SUM(C39:C42)</f>
        <v>0</v>
      </c>
      <c r="D43" s="291">
        <f t="shared" si="49"/>
        <v>0</v>
      </c>
      <c r="E43" s="291">
        <f t="shared" si="49"/>
        <v>0</v>
      </c>
      <c r="F43" s="291">
        <f t="shared" si="49"/>
        <v>0</v>
      </c>
      <c r="G43" s="291">
        <f t="shared" si="49"/>
        <v>0</v>
      </c>
      <c r="H43" s="291">
        <f t="shared" si="49"/>
        <v>0</v>
      </c>
      <c r="I43" s="291">
        <f t="shared" si="49"/>
        <v>0</v>
      </c>
      <c r="J43" s="291">
        <f t="shared" si="49"/>
        <v>0</v>
      </c>
      <c r="K43" s="291">
        <f t="shared" si="49"/>
        <v>0</v>
      </c>
      <c r="L43" s="291">
        <f t="shared" si="49"/>
        <v>0</v>
      </c>
      <c r="M43" s="291">
        <f t="shared" si="49"/>
        <v>0</v>
      </c>
      <c r="N43" s="291">
        <f t="shared" si="49"/>
        <v>0</v>
      </c>
      <c r="O43" s="292">
        <f t="shared" si="49"/>
        <v>0</v>
      </c>
      <c r="P43" s="282"/>
      <c r="Q43" s="291">
        <f t="shared" ref="Q43:AC43" si="50">SUM(Q39:Q42)</f>
        <v>0</v>
      </c>
      <c r="R43" s="291">
        <f t="shared" si="50"/>
        <v>0</v>
      </c>
      <c r="S43" s="291">
        <f t="shared" si="50"/>
        <v>0</v>
      </c>
      <c r="T43" s="291">
        <f t="shared" si="50"/>
        <v>0</v>
      </c>
      <c r="U43" s="291">
        <f t="shared" si="50"/>
        <v>0</v>
      </c>
      <c r="V43" s="291">
        <f t="shared" si="50"/>
        <v>0</v>
      </c>
      <c r="W43" s="291">
        <f t="shared" si="50"/>
        <v>0</v>
      </c>
      <c r="X43" s="291">
        <f t="shared" si="50"/>
        <v>0</v>
      </c>
      <c r="Y43" s="291">
        <f t="shared" si="50"/>
        <v>0</v>
      </c>
      <c r="Z43" s="291">
        <f t="shared" si="50"/>
        <v>0</v>
      </c>
      <c r="AA43" s="291">
        <f t="shared" si="50"/>
        <v>0</v>
      </c>
      <c r="AB43" s="291">
        <f t="shared" si="50"/>
        <v>0</v>
      </c>
      <c r="AC43" s="292">
        <f t="shared" si="50"/>
        <v>0</v>
      </c>
      <c r="AD43" s="287"/>
      <c r="AE43" s="291">
        <f>SUM(AE39:AE42)</f>
        <v>0</v>
      </c>
      <c r="AF43" s="291">
        <f>SUM(AF39:AF42)</f>
        <v>0</v>
      </c>
      <c r="AG43" s="291">
        <f>SUM(AG39:AG42)</f>
        <v>0</v>
      </c>
      <c r="AH43" s="291">
        <f>SUM(AH39:AH42)</f>
        <v>0</v>
      </c>
      <c r="AI43" s="292">
        <f>SUM(AI39:AI42)</f>
        <v>0</v>
      </c>
      <c r="AJ43" s="1154"/>
      <c r="AK43" s="311">
        <f>SUM(AK39:AK42)</f>
        <v>0</v>
      </c>
      <c r="AL43" s="291">
        <f>SUM(AL39:AL42)</f>
        <v>0</v>
      </c>
      <c r="AM43" s="291">
        <f>SUM(AM39:AM42)</f>
        <v>0</v>
      </c>
      <c r="AN43" s="315">
        <f>SUM(AN39:AN42)</f>
        <v>0</v>
      </c>
      <c r="AO43" s="315">
        <f>SUM(AO39:AO42)</f>
        <v>0</v>
      </c>
      <c r="AP43" s="1154"/>
      <c r="AQ43" s="292">
        <f>SUM(AQ39:AQ42)</f>
        <v>0</v>
      </c>
    </row>
    <row r="44" spans="1:43" s="88" customFormat="1" ht="13.5" customHeight="1">
      <c r="A44" s="86"/>
      <c r="B44" s="269"/>
      <c r="C44" s="86"/>
      <c r="D44" s="86"/>
      <c r="E44" s="86"/>
      <c r="F44" s="86"/>
      <c r="G44" s="86"/>
      <c r="H44" s="86"/>
      <c r="I44" s="86"/>
      <c r="J44" s="86"/>
      <c r="K44" s="86"/>
      <c r="L44" s="86"/>
      <c r="M44" s="86"/>
      <c r="O44" s="270"/>
      <c r="P44" s="262"/>
      <c r="Q44" s="86"/>
      <c r="R44" s="86"/>
      <c r="S44" s="86"/>
      <c r="T44" s="86"/>
      <c r="U44" s="86"/>
      <c r="V44" s="86"/>
      <c r="W44" s="86"/>
      <c r="X44" s="86"/>
      <c r="Y44" s="86"/>
      <c r="Z44" s="86"/>
      <c r="AA44" s="86"/>
      <c r="AC44" s="270"/>
      <c r="AE44" s="271"/>
      <c r="AF44" s="86"/>
      <c r="AG44" s="86"/>
      <c r="AI44" s="270"/>
      <c r="AK44" s="271"/>
      <c r="AL44" s="86"/>
      <c r="AM44" s="86"/>
      <c r="AN44" s="262"/>
      <c r="AO44" s="262"/>
      <c r="AQ44" s="270"/>
    </row>
    <row r="45" spans="1:43" ht="14.1" customHeight="1">
      <c r="A45" s="272"/>
      <c r="B45" s="273" t="str">
        <f>SalesProj!B55</f>
        <v>Product Line 6</v>
      </c>
      <c r="C45" s="274"/>
      <c r="D45" s="274"/>
      <c r="E45" s="274"/>
      <c r="F45" s="274"/>
      <c r="G45" s="274"/>
      <c r="H45" s="275"/>
      <c r="I45" s="275"/>
      <c r="J45" s="275"/>
      <c r="K45" s="275"/>
      <c r="L45" s="275"/>
      <c r="M45" s="275"/>
      <c r="N45" s="276"/>
      <c r="O45" s="277"/>
      <c r="P45" s="240"/>
      <c r="Q45" s="274"/>
      <c r="R45" s="274"/>
      <c r="S45" s="274"/>
      <c r="T45" s="274"/>
      <c r="U45" s="274"/>
      <c r="V45" s="275"/>
      <c r="W45" s="275"/>
      <c r="X45" s="275"/>
      <c r="Y45" s="275"/>
      <c r="Z45" s="275"/>
      <c r="AA45" s="275"/>
      <c r="AB45" s="276"/>
      <c r="AC45" s="277"/>
      <c r="AE45" s="278"/>
      <c r="AF45" s="275"/>
      <c r="AG45" s="275"/>
      <c r="AH45" s="276"/>
      <c r="AI45" s="279"/>
      <c r="AK45" s="278"/>
      <c r="AL45" s="275"/>
      <c r="AM45" s="275"/>
      <c r="AN45" s="280"/>
      <c r="AO45" s="316"/>
      <c r="AQ45" s="277"/>
    </row>
    <row r="46" spans="1:43" ht="14.1" customHeight="1">
      <c r="B46" s="237" t="s">
        <v>228</v>
      </c>
      <c r="C46" s="238">
        <f>SalesProj!E62</f>
        <v>0</v>
      </c>
      <c r="D46" s="238">
        <f>SalesProj!F62</f>
        <v>0</v>
      </c>
      <c r="E46" s="238">
        <f>SalesProj!G62</f>
        <v>0</v>
      </c>
      <c r="F46" s="238">
        <f>SalesProj!H62</f>
        <v>0</v>
      </c>
      <c r="G46" s="238">
        <f>SalesProj!I62</f>
        <v>0</v>
      </c>
      <c r="H46" s="238">
        <f>SalesProj!J62</f>
        <v>0</v>
      </c>
      <c r="I46" s="238">
        <f>SalesProj!K62</f>
        <v>0</v>
      </c>
      <c r="J46" s="238">
        <f>SalesProj!L62</f>
        <v>0</v>
      </c>
      <c r="K46" s="238">
        <f>SalesProj!M62</f>
        <v>0</v>
      </c>
      <c r="L46" s="238">
        <f>SalesProj!N62</f>
        <v>0</v>
      </c>
      <c r="M46" s="238">
        <f>SalesProj!O62</f>
        <v>0</v>
      </c>
      <c r="N46" s="238">
        <f>SalesProj!P62</f>
        <v>0</v>
      </c>
      <c r="O46" s="239">
        <f>SUM(C46:N46)</f>
        <v>0</v>
      </c>
      <c r="P46" s="240"/>
      <c r="Q46" s="238">
        <f>SalesProj!S62</f>
        <v>0</v>
      </c>
      <c r="R46" s="238">
        <f>SalesProj!T62</f>
        <v>0</v>
      </c>
      <c r="S46" s="238">
        <f>SalesProj!U62</f>
        <v>0</v>
      </c>
      <c r="T46" s="238">
        <f>SalesProj!V62</f>
        <v>0</v>
      </c>
      <c r="U46" s="238">
        <f>SalesProj!W62</f>
        <v>0</v>
      </c>
      <c r="V46" s="238">
        <f>SalesProj!X62</f>
        <v>0</v>
      </c>
      <c r="W46" s="238">
        <f>SalesProj!Y62</f>
        <v>0</v>
      </c>
      <c r="X46" s="238">
        <f>SalesProj!Z62</f>
        <v>0</v>
      </c>
      <c r="Y46" s="238">
        <f>SalesProj!AA62</f>
        <v>0</v>
      </c>
      <c r="Z46" s="238">
        <f>SalesProj!AB62</f>
        <v>0</v>
      </c>
      <c r="AA46" s="238">
        <f>SalesProj!AC62</f>
        <v>0</v>
      </c>
      <c r="AB46" s="238">
        <f>SalesProj!AD62</f>
        <v>0</v>
      </c>
      <c r="AC46" s="239">
        <f>SUM(Q46:AB46)</f>
        <v>0</v>
      </c>
      <c r="AE46" s="241">
        <f>SalesProj!AG62</f>
        <v>0</v>
      </c>
      <c r="AF46" s="238">
        <f>SalesProj!AH62</f>
        <v>0</v>
      </c>
      <c r="AG46" s="238">
        <f>SalesProj!AI62</f>
        <v>0</v>
      </c>
      <c r="AH46" s="238">
        <f>SalesProj!AJ62</f>
        <v>0</v>
      </c>
      <c r="AI46" s="245">
        <f>SUM(AE46:AH46)</f>
        <v>0</v>
      </c>
      <c r="AJ46" s="1150"/>
      <c r="AK46" s="241">
        <f>SalesProj!AM62</f>
        <v>0</v>
      </c>
      <c r="AL46" s="306">
        <f>SalesProj!AN62</f>
        <v>0</v>
      </c>
      <c r="AM46" s="306">
        <f>SalesProj!AO62</f>
        <v>0</v>
      </c>
      <c r="AN46" s="244">
        <f>SalesProj!AP62</f>
        <v>0</v>
      </c>
      <c r="AO46" s="247">
        <f>SUM(AK46:AN46)</f>
        <v>0</v>
      </c>
      <c r="AQ46" s="248">
        <f>SalesProj!AS62</f>
        <v>0</v>
      </c>
    </row>
    <row r="47" spans="1:43" ht="14.1" customHeight="1">
      <c r="A47" s="272"/>
      <c r="B47" s="249" t="s">
        <v>223</v>
      </c>
      <c r="C47" s="104">
        <v>0</v>
      </c>
      <c r="D47" s="104">
        <f t="shared" ref="D47:N47" si="51">IF(C46=0,0,C47*(D46/C46))</f>
        <v>0</v>
      </c>
      <c r="E47" s="104">
        <f t="shared" si="51"/>
        <v>0</v>
      </c>
      <c r="F47" s="104">
        <f t="shared" si="51"/>
        <v>0</v>
      </c>
      <c r="G47" s="104">
        <f t="shared" si="51"/>
        <v>0</v>
      </c>
      <c r="H47" s="104">
        <f t="shared" si="51"/>
        <v>0</v>
      </c>
      <c r="I47" s="104">
        <f t="shared" si="51"/>
        <v>0</v>
      </c>
      <c r="J47" s="104">
        <f t="shared" si="51"/>
        <v>0</v>
      </c>
      <c r="K47" s="104">
        <f t="shared" si="51"/>
        <v>0</v>
      </c>
      <c r="L47" s="104">
        <f t="shared" si="51"/>
        <v>0</v>
      </c>
      <c r="M47" s="104">
        <f t="shared" si="51"/>
        <v>0</v>
      </c>
      <c r="N47" s="104">
        <f t="shared" si="51"/>
        <v>0</v>
      </c>
      <c r="O47" s="281">
        <f>SUM(C47:N47)</f>
        <v>0</v>
      </c>
      <c r="P47" s="282"/>
      <c r="Q47" s="104">
        <f>IF(N46=0,0,N47*(Q46/N46))</f>
        <v>0</v>
      </c>
      <c r="R47" s="104">
        <f t="shared" ref="R47:AB47" si="52">IF(Q46=0,0,Q47*(R46/Q46))</f>
        <v>0</v>
      </c>
      <c r="S47" s="104">
        <f t="shared" si="52"/>
        <v>0</v>
      </c>
      <c r="T47" s="104">
        <f t="shared" si="52"/>
        <v>0</v>
      </c>
      <c r="U47" s="104">
        <f t="shared" si="52"/>
        <v>0</v>
      </c>
      <c r="V47" s="104">
        <f t="shared" si="52"/>
        <v>0</v>
      </c>
      <c r="W47" s="104">
        <f t="shared" si="52"/>
        <v>0</v>
      </c>
      <c r="X47" s="104">
        <f t="shared" si="52"/>
        <v>0</v>
      </c>
      <c r="Y47" s="104">
        <f t="shared" si="52"/>
        <v>0</v>
      </c>
      <c r="Z47" s="104">
        <f t="shared" si="52"/>
        <v>0</v>
      </c>
      <c r="AA47" s="104">
        <f t="shared" si="52"/>
        <v>0</v>
      </c>
      <c r="AB47" s="104">
        <f t="shared" si="52"/>
        <v>0</v>
      </c>
      <c r="AC47" s="281">
        <f>SUM(Q47:AB47)</f>
        <v>0</v>
      </c>
      <c r="AD47" s="283"/>
      <c r="AE47" s="108">
        <f>IF(SUM(Z46:AB46)=0,0,SUM(Z47:AB47)*AE46/(SUM(Z46:AB46)))</f>
        <v>0</v>
      </c>
      <c r="AF47" s="104">
        <f>IF(AE46=0,0,AE47*(AF46/AE46))</f>
        <v>0</v>
      </c>
      <c r="AG47" s="104">
        <f>IF(AF46=0,0,AF47*(AG46/AF46))</f>
        <v>0</v>
      </c>
      <c r="AH47" s="104">
        <f>IF(AG46=0,0,AG47*(AH46/AG46))</f>
        <v>0</v>
      </c>
      <c r="AI47" s="284">
        <f>SUM(AE47:AH47)</f>
        <v>0</v>
      </c>
      <c r="AJ47" s="283"/>
      <c r="AK47" s="122">
        <f>IF(AH46=0,0,AH47*(AK46/AH46))</f>
        <v>0</v>
      </c>
      <c r="AL47" s="104">
        <f>IF(AK46=0,0,AK47*(AL46/AK46))</f>
        <v>0</v>
      </c>
      <c r="AM47" s="104">
        <f>IF(AL46=0,0,AL47*(AM46/AL46))</f>
        <v>0</v>
      </c>
      <c r="AN47" s="110">
        <f>IF(AM46=0,0,AM47*(AN46/AM46))</f>
        <v>0</v>
      </c>
      <c r="AO47" s="285">
        <f>SUM(AK47:AN47)</f>
        <v>0</v>
      </c>
      <c r="AP47" s="283"/>
      <c r="AQ47" s="111">
        <f>IF(AO46=0,0,AO47*(AQ46/AO46))</f>
        <v>0</v>
      </c>
    </row>
    <row r="48" spans="1:43" ht="14.1" customHeight="1">
      <c r="A48" s="272"/>
      <c r="B48" s="249" t="s">
        <v>224</v>
      </c>
      <c r="C48" s="104">
        <v>0</v>
      </c>
      <c r="D48" s="104">
        <f>IF(C46=0,0,C48*(D46/C46))</f>
        <v>0</v>
      </c>
      <c r="E48" s="104">
        <f t="shared" ref="E48:N48" si="53">IF(D46=0,0,D48*(E46/D46))</f>
        <v>0</v>
      </c>
      <c r="F48" s="104">
        <f t="shared" si="53"/>
        <v>0</v>
      </c>
      <c r="G48" s="104">
        <f t="shared" si="53"/>
        <v>0</v>
      </c>
      <c r="H48" s="104">
        <f t="shared" si="53"/>
        <v>0</v>
      </c>
      <c r="I48" s="104">
        <f t="shared" si="53"/>
        <v>0</v>
      </c>
      <c r="J48" s="104">
        <f t="shared" si="53"/>
        <v>0</v>
      </c>
      <c r="K48" s="104">
        <f t="shared" si="53"/>
        <v>0</v>
      </c>
      <c r="L48" s="104">
        <f t="shared" si="53"/>
        <v>0</v>
      </c>
      <c r="M48" s="104">
        <f t="shared" si="53"/>
        <v>0</v>
      </c>
      <c r="N48" s="104">
        <f t="shared" si="53"/>
        <v>0</v>
      </c>
      <c r="O48" s="286">
        <f>SUM(C48:N48)</f>
        <v>0</v>
      </c>
      <c r="P48" s="282"/>
      <c r="Q48" s="104">
        <f>IF(N46=0,0,N48*(Q46/N46))</f>
        <v>0</v>
      </c>
      <c r="R48" s="104">
        <f>IF(Q46=0,0,Q48*(R46/Q46))</f>
        <v>0</v>
      </c>
      <c r="S48" s="104">
        <f t="shared" ref="S48:AB48" si="54">IF(R46=0,0,R48*(S46/R46))</f>
        <v>0</v>
      </c>
      <c r="T48" s="104">
        <f t="shared" si="54"/>
        <v>0</v>
      </c>
      <c r="U48" s="104">
        <f t="shared" si="54"/>
        <v>0</v>
      </c>
      <c r="V48" s="104">
        <f t="shared" si="54"/>
        <v>0</v>
      </c>
      <c r="W48" s="104">
        <f t="shared" si="54"/>
        <v>0</v>
      </c>
      <c r="X48" s="104">
        <f t="shared" si="54"/>
        <v>0</v>
      </c>
      <c r="Y48" s="104">
        <f t="shared" si="54"/>
        <v>0</v>
      </c>
      <c r="Z48" s="104">
        <f t="shared" si="54"/>
        <v>0</v>
      </c>
      <c r="AA48" s="104">
        <f t="shared" si="54"/>
        <v>0</v>
      </c>
      <c r="AB48" s="104">
        <f t="shared" si="54"/>
        <v>0</v>
      </c>
      <c r="AC48" s="286">
        <f>SUM(Q48:AB48)</f>
        <v>0</v>
      </c>
      <c r="AD48" s="283"/>
      <c r="AE48" s="108">
        <f>IF(SUM(Z46:AB46)=0,0,SUM(Z48:AB48)*AE46/(SUM(Z46:AB46)))</f>
        <v>0</v>
      </c>
      <c r="AF48" s="104">
        <f>IF(AE46=0,0,AE48*(AF46/AE46))</f>
        <v>0</v>
      </c>
      <c r="AG48" s="104">
        <f>IF(AF46=0,0,AF48*(AG46/AF46))</f>
        <v>0</v>
      </c>
      <c r="AH48" s="104">
        <f>IF(AG46=0,0,AG48*(AH46/AG46))</f>
        <v>0</v>
      </c>
      <c r="AI48" s="284">
        <f>SUM(AE48:AH48)</f>
        <v>0</v>
      </c>
      <c r="AJ48" s="283"/>
      <c r="AK48" s="122">
        <f>IF(AH46=0,0,AH48*(AK46/AH46))</f>
        <v>0</v>
      </c>
      <c r="AL48" s="104">
        <f>IF(AK46=0,0,AK48*(AL46/AK46))</f>
        <v>0</v>
      </c>
      <c r="AM48" s="104">
        <f>IF(AL46=0,0,AL48*(AM46/AL46))</f>
        <v>0</v>
      </c>
      <c r="AN48" s="110">
        <f>IF(AM46=0,0,AM48*(AN46/AM46))</f>
        <v>0</v>
      </c>
      <c r="AO48" s="285">
        <f>SUM(AK48:AN48)</f>
        <v>0</v>
      </c>
      <c r="AP48" s="283"/>
      <c r="AQ48" s="111">
        <f>IF(AO46=0,0,AO48*(AQ46/AO46))</f>
        <v>0</v>
      </c>
    </row>
    <row r="49" spans="1:43" ht="14.1" customHeight="1">
      <c r="A49" s="272"/>
      <c r="B49" s="249" t="s">
        <v>225</v>
      </c>
      <c r="C49" s="104">
        <v>0</v>
      </c>
      <c r="D49" s="104">
        <f>IF(C46=0,0,C49*(D46/C46))</f>
        <v>0</v>
      </c>
      <c r="E49" s="104">
        <f t="shared" ref="E49:N49" si="55">IF(D46=0,0,D49*(E46/D46))</f>
        <v>0</v>
      </c>
      <c r="F49" s="104">
        <f t="shared" si="55"/>
        <v>0</v>
      </c>
      <c r="G49" s="104">
        <f t="shared" si="55"/>
        <v>0</v>
      </c>
      <c r="H49" s="104">
        <f t="shared" si="55"/>
        <v>0</v>
      </c>
      <c r="I49" s="104">
        <f t="shared" si="55"/>
        <v>0</v>
      </c>
      <c r="J49" s="104">
        <f t="shared" si="55"/>
        <v>0</v>
      </c>
      <c r="K49" s="104">
        <f t="shared" si="55"/>
        <v>0</v>
      </c>
      <c r="L49" s="104">
        <f t="shared" si="55"/>
        <v>0</v>
      </c>
      <c r="M49" s="104">
        <f t="shared" si="55"/>
        <v>0</v>
      </c>
      <c r="N49" s="104">
        <f t="shared" si="55"/>
        <v>0</v>
      </c>
      <c r="O49" s="281">
        <f>SUM(C49:N49)</f>
        <v>0</v>
      </c>
      <c r="P49" s="282"/>
      <c r="Q49" s="104">
        <f>IF(N46=0,0,N49*(Q46/N46))</f>
        <v>0</v>
      </c>
      <c r="R49" s="104">
        <f>IF(Q46=0,0,Q49*(R46/Q46))</f>
        <v>0</v>
      </c>
      <c r="S49" s="104">
        <f t="shared" ref="S49:AB49" si="56">IF(R46=0,0,R49*(S46/R46))</f>
        <v>0</v>
      </c>
      <c r="T49" s="104">
        <f t="shared" si="56"/>
        <v>0</v>
      </c>
      <c r="U49" s="104">
        <f t="shared" si="56"/>
        <v>0</v>
      </c>
      <c r="V49" s="104">
        <f t="shared" si="56"/>
        <v>0</v>
      </c>
      <c r="W49" s="104">
        <f t="shared" si="56"/>
        <v>0</v>
      </c>
      <c r="X49" s="104">
        <f t="shared" si="56"/>
        <v>0</v>
      </c>
      <c r="Y49" s="104">
        <f t="shared" si="56"/>
        <v>0</v>
      </c>
      <c r="Z49" s="104">
        <f t="shared" si="56"/>
        <v>0</v>
      </c>
      <c r="AA49" s="104">
        <f t="shared" si="56"/>
        <v>0</v>
      </c>
      <c r="AB49" s="104">
        <f t="shared" si="56"/>
        <v>0</v>
      </c>
      <c r="AC49" s="281">
        <f>SUM(Q49:AB49)</f>
        <v>0</v>
      </c>
      <c r="AD49" s="287"/>
      <c r="AE49" s="108">
        <f>IF(SUM(Z46:AB46)=0,0,SUM(Z49:AB49)*AE46/(SUM(Z46:AB46)))</f>
        <v>0</v>
      </c>
      <c r="AF49" s="104">
        <f>IF(AE46=0,0,AE49*(AF46/AE46))</f>
        <v>0</v>
      </c>
      <c r="AG49" s="104">
        <f>IF(AF46=0,0,AF49*(AG46/AF46))</f>
        <v>0</v>
      </c>
      <c r="AH49" s="104">
        <f>IF(AG46=0,0,AG49*(AH46/AG46))</f>
        <v>0</v>
      </c>
      <c r="AI49" s="284">
        <f>SUM(AE49:AH49)</f>
        <v>0</v>
      </c>
      <c r="AJ49" s="1154"/>
      <c r="AK49" s="122">
        <f>IF(AH46=0,0,AH49*(AK46/AH46))</f>
        <v>0</v>
      </c>
      <c r="AL49" s="104">
        <f>IF(AK46=0,0,AK49*(AL46/AK46))</f>
        <v>0</v>
      </c>
      <c r="AM49" s="104">
        <f>IF(AL46=0,0,AL49*(AM46/AL46))</f>
        <v>0</v>
      </c>
      <c r="AN49" s="110">
        <f>IF(AM46=0,0,AM49*(AN46/AM46))</f>
        <v>0</v>
      </c>
      <c r="AO49" s="285">
        <f>SUM(AK49:AN49)</f>
        <v>0</v>
      </c>
      <c r="AP49" s="1154"/>
      <c r="AQ49" s="111">
        <f>IF(AO46=0,0,AO49*(AQ46/AO46))</f>
        <v>0</v>
      </c>
    </row>
    <row r="50" spans="1:43" ht="14.1" customHeight="1" thickBot="1">
      <c r="A50" s="272"/>
      <c r="B50" s="250" t="s">
        <v>226</v>
      </c>
      <c r="C50" s="231">
        <v>0</v>
      </c>
      <c r="D50" s="231">
        <f>IF(C46=0,0,C50*(D46/C46))</f>
        <v>0</v>
      </c>
      <c r="E50" s="232">
        <f t="shared" ref="E50:N50" si="57">IF(D46=0,0,D50*(E46/D46))</f>
        <v>0</v>
      </c>
      <c r="F50" s="232">
        <f t="shared" si="57"/>
        <v>0</v>
      </c>
      <c r="G50" s="232">
        <f t="shared" si="57"/>
        <v>0</v>
      </c>
      <c r="H50" s="232">
        <f t="shared" si="57"/>
        <v>0</v>
      </c>
      <c r="I50" s="232">
        <f t="shared" si="57"/>
        <v>0</v>
      </c>
      <c r="J50" s="232">
        <f t="shared" si="57"/>
        <v>0</v>
      </c>
      <c r="K50" s="232">
        <f t="shared" si="57"/>
        <v>0</v>
      </c>
      <c r="L50" s="232">
        <f t="shared" si="57"/>
        <v>0</v>
      </c>
      <c r="M50" s="232">
        <f t="shared" si="57"/>
        <v>0</v>
      </c>
      <c r="N50" s="236">
        <f t="shared" si="57"/>
        <v>0</v>
      </c>
      <c r="O50" s="288">
        <f>SUM(C50:N50)</f>
        <v>0</v>
      </c>
      <c r="P50" s="282"/>
      <c r="Q50" s="207">
        <f>IF(N46=0,0,N50*(Q46/N46))</f>
        <v>0</v>
      </c>
      <c r="R50" s="207">
        <f>IF(Q46=0,0,Q50*(R46/Q46))</f>
        <v>0</v>
      </c>
      <c r="S50" s="207">
        <f t="shared" ref="S50:AB50" si="58">IF(R46=0,0,R50*(S46/R46))</f>
        <v>0</v>
      </c>
      <c r="T50" s="207">
        <f t="shared" si="58"/>
        <v>0</v>
      </c>
      <c r="U50" s="207">
        <f t="shared" si="58"/>
        <v>0</v>
      </c>
      <c r="V50" s="207">
        <f t="shared" si="58"/>
        <v>0</v>
      </c>
      <c r="W50" s="207">
        <f t="shared" si="58"/>
        <v>0</v>
      </c>
      <c r="X50" s="207">
        <f t="shared" si="58"/>
        <v>0</v>
      </c>
      <c r="Y50" s="207">
        <f t="shared" si="58"/>
        <v>0</v>
      </c>
      <c r="Z50" s="207">
        <f t="shared" si="58"/>
        <v>0</v>
      </c>
      <c r="AA50" s="207">
        <f t="shared" si="58"/>
        <v>0</v>
      </c>
      <c r="AB50" s="207">
        <f t="shared" si="58"/>
        <v>0</v>
      </c>
      <c r="AC50" s="288">
        <f>SUM(Q50:AB50)</f>
        <v>0</v>
      </c>
      <c r="AD50" s="287"/>
      <c r="AE50" s="233">
        <f>IF(SUM(Z46:AB46)=0,0,SUM(Z50:AB50)*AE46/(SUM(Z46:AB46)))</f>
        <v>0</v>
      </c>
      <c r="AF50" s="232">
        <f>IF(AE46=0,0,AE50*(AF46/AE46))</f>
        <v>0</v>
      </c>
      <c r="AG50" s="232">
        <f>IF(AF46=0,0,AF50*(AG46/AF46))</f>
        <v>0</v>
      </c>
      <c r="AH50" s="232">
        <f>IF(AG46=0,0,AG50*(AH46/AG46))</f>
        <v>0</v>
      </c>
      <c r="AI50" s="288">
        <f>SUM(AE50:AH50)</f>
        <v>0</v>
      </c>
      <c r="AJ50" s="1154"/>
      <c r="AK50" s="233">
        <f>IF(AH46=0,0,AH50*(AK46/AH46))</f>
        <v>0</v>
      </c>
      <c r="AL50" s="232">
        <f>IF(AK46=0,0,AK50*(AL46/AK46))</f>
        <v>0</v>
      </c>
      <c r="AM50" s="232">
        <f>IF(AL46=0,0,AL50*(AM46/AL46))</f>
        <v>0</v>
      </c>
      <c r="AN50" s="236">
        <f>IF(AM46=0,0,AM50*(AN46/AM46))</f>
        <v>0</v>
      </c>
      <c r="AO50" s="314">
        <f>SUM(AK50:AN50)</f>
        <v>0</v>
      </c>
      <c r="AP50" s="1154"/>
      <c r="AQ50" s="235">
        <f>IF(AO46=0,0,AO50*(AQ46/AO46))</f>
        <v>0</v>
      </c>
    </row>
    <row r="51" spans="1:43" ht="14.1" customHeight="1" thickBot="1">
      <c r="B51" s="289" t="s">
        <v>227</v>
      </c>
      <c r="C51" s="290">
        <f t="shared" ref="C51:O51" si="59">SUM(C47:C50)</f>
        <v>0</v>
      </c>
      <c r="D51" s="291">
        <f t="shared" si="59"/>
        <v>0</v>
      </c>
      <c r="E51" s="291">
        <f t="shared" si="59"/>
        <v>0</v>
      </c>
      <c r="F51" s="291">
        <f t="shared" si="59"/>
        <v>0</v>
      </c>
      <c r="G51" s="291">
        <f t="shared" si="59"/>
        <v>0</v>
      </c>
      <c r="H51" s="291">
        <f t="shared" si="59"/>
        <v>0</v>
      </c>
      <c r="I51" s="291">
        <f t="shared" si="59"/>
        <v>0</v>
      </c>
      <c r="J51" s="291">
        <f t="shared" si="59"/>
        <v>0</v>
      </c>
      <c r="K51" s="291">
        <f t="shared" si="59"/>
        <v>0</v>
      </c>
      <c r="L51" s="291">
        <f t="shared" si="59"/>
        <v>0</v>
      </c>
      <c r="M51" s="291">
        <f t="shared" si="59"/>
        <v>0</v>
      </c>
      <c r="N51" s="291">
        <f t="shared" si="59"/>
        <v>0</v>
      </c>
      <c r="O51" s="292">
        <f t="shared" si="59"/>
        <v>0</v>
      </c>
      <c r="P51" s="282"/>
      <c r="Q51" s="1152">
        <f t="shared" ref="Q51:AC51" si="60">SUM(Q47:Q50)</f>
        <v>0</v>
      </c>
      <c r="R51" s="1153">
        <f t="shared" si="60"/>
        <v>0</v>
      </c>
      <c r="S51" s="1153">
        <f t="shared" si="60"/>
        <v>0</v>
      </c>
      <c r="T51" s="1153">
        <f t="shared" si="60"/>
        <v>0</v>
      </c>
      <c r="U51" s="1153">
        <f t="shared" si="60"/>
        <v>0</v>
      </c>
      <c r="V51" s="1153">
        <f t="shared" si="60"/>
        <v>0</v>
      </c>
      <c r="W51" s="1153">
        <f t="shared" si="60"/>
        <v>0</v>
      </c>
      <c r="X51" s="1153">
        <f t="shared" si="60"/>
        <v>0</v>
      </c>
      <c r="Y51" s="1153">
        <f t="shared" si="60"/>
        <v>0</v>
      </c>
      <c r="Z51" s="1153">
        <f t="shared" si="60"/>
        <v>0</v>
      </c>
      <c r="AA51" s="1153">
        <f t="shared" si="60"/>
        <v>0</v>
      </c>
      <c r="AB51" s="464">
        <f t="shared" si="60"/>
        <v>0</v>
      </c>
      <c r="AC51" s="292">
        <f t="shared" si="60"/>
        <v>0</v>
      </c>
      <c r="AD51" s="287"/>
      <c r="AE51" s="291">
        <f>SUM(AE47:AE50)</f>
        <v>0</v>
      </c>
      <c r="AF51" s="291">
        <f>SUM(AF47:AF50)</f>
        <v>0</v>
      </c>
      <c r="AG51" s="291">
        <f>SUM(AG47:AG50)</f>
        <v>0</v>
      </c>
      <c r="AH51" s="291">
        <f>SUM(AH47:AH50)</f>
        <v>0</v>
      </c>
      <c r="AI51" s="292">
        <f>SUM(AI47:AI50)</f>
        <v>0</v>
      </c>
      <c r="AJ51" s="1154"/>
      <c r="AK51" s="311">
        <f>SUM(AK47:AK50)</f>
        <v>0</v>
      </c>
      <c r="AL51" s="312">
        <f>SUM(AL47:AL50)</f>
        <v>0</v>
      </c>
      <c r="AM51" s="312">
        <f>SUM(AM47:AM50)</f>
        <v>0</v>
      </c>
      <c r="AN51" s="300">
        <f>SUM(AN47:AN50)</f>
        <v>0</v>
      </c>
      <c r="AO51" s="315">
        <f>SUM(AO47:AO50)</f>
        <v>0</v>
      </c>
      <c r="AP51" s="1154"/>
      <c r="AQ51" s="292">
        <f>SUM(AQ47:AQ50)</f>
        <v>0</v>
      </c>
    </row>
    <row r="52" spans="1:43" s="88" customFormat="1" ht="13.5" customHeight="1">
      <c r="A52" s="86"/>
      <c r="B52" s="269"/>
      <c r="C52" s="86"/>
      <c r="D52" s="86"/>
      <c r="E52" s="86"/>
      <c r="F52" s="86"/>
      <c r="G52" s="86"/>
      <c r="H52" s="86"/>
      <c r="I52" s="86"/>
      <c r="J52" s="86"/>
      <c r="K52" s="86"/>
      <c r="L52" s="86"/>
      <c r="M52" s="86"/>
      <c r="O52" s="270"/>
      <c r="P52" s="262"/>
      <c r="Q52" s="86"/>
      <c r="R52" s="86"/>
      <c r="S52" s="86"/>
      <c r="T52" s="86"/>
      <c r="U52" s="86"/>
      <c r="V52" s="86"/>
      <c r="W52" s="86"/>
      <c r="X52" s="86"/>
      <c r="Y52" s="86"/>
      <c r="Z52" s="86"/>
      <c r="AA52" s="86"/>
      <c r="AC52" s="270"/>
      <c r="AE52" s="271"/>
      <c r="AF52" s="86"/>
      <c r="AG52" s="86"/>
      <c r="AI52" s="270"/>
      <c r="AK52" s="271"/>
      <c r="AL52" s="293"/>
      <c r="AM52" s="293"/>
      <c r="AN52" s="317"/>
      <c r="AO52" s="262"/>
      <c r="AQ52" s="270"/>
    </row>
    <row r="53" spans="1:43" ht="14.1" customHeight="1">
      <c r="A53" s="272"/>
      <c r="B53" s="273" t="str">
        <f>SalesProj!B65</f>
        <v>Product Line 7</v>
      </c>
      <c r="C53" s="274"/>
      <c r="D53" s="274"/>
      <c r="E53" s="274"/>
      <c r="F53" s="274"/>
      <c r="G53" s="274"/>
      <c r="H53" s="275"/>
      <c r="I53" s="275"/>
      <c r="J53" s="275"/>
      <c r="K53" s="275"/>
      <c r="L53" s="275"/>
      <c r="M53" s="275"/>
      <c r="N53" s="276"/>
      <c r="O53" s="277"/>
      <c r="P53" s="240"/>
      <c r="Q53" s="274"/>
      <c r="R53" s="274"/>
      <c r="S53" s="274"/>
      <c r="T53" s="274"/>
      <c r="U53" s="274"/>
      <c r="V53" s="275"/>
      <c r="W53" s="275"/>
      <c r="X53" s="275"/>
      <c r="Y53" s="275"/>
      <c r="Z53" s="275"/>
      <c r="AA53" s="275"/>
      <c r="AB53" s="276"/>
      <c r="AC53" s="277"/>
      <c r="AE53" s="308"/>
      <c r="AF53" s="275"/>
      <c r="AG53" s="275"/>
      <c r="AH53" s="276"/>
      <c r="AI53" s="279"/>
      <c r="AK53" s="278"/>
      <c r="AL53" s="313"/>
      <c r="AM53" s="313"/>
      <c r="AN53" s="318"/>
      <c r="AO53" s="316"/>
      <c r="AQ53" s="277"/>
    </row>
    <row r="54" spans="1:43" ht="14.1" customHeight="1">
      <c r="B54" s="237" t="s">
        <v>228</v>
      </c>
      <c r="C54" s="238">
        <f>SalesProj!E72</f>
        <v>0</v>
      </c>
      <c r="D54" s="238">
        <f>SalesProj!F72</f>
        <v>0</v>
      </c>
      <c r="E54" s="238">
        <f>SalesProj!G72</f>
        <v>0</v>
      </c>
      <c r="F54" s="238">
        <f>SalesProj!H72</f>
        <v>0</v>
      </c>
      <c r="G54" s="238">
        <f>SalesProj!I72</f>
        <v>0</v>
      </c>
      <c r="H54" s="238">
        <f>SalesProj!J72</f>
        <v>0</v>
      </c>
      <c r="I54" s="238">
        <f>SalesProj!K72</f>
        <v>0</v>
      </c>
      <c r="J54" s="238">
        <f>SalesProj!L72</f>
        <v>0</v>
      </c>
      <c r="K54" s="238">
        <f>SalesProj!M72</f>
        <v>0</v>
      </c>
      <c r="L54" s="238">
        <f>SalesProj!N72</f>
        <v>0</v>
      </c>
      <c r="M54" s="238">
        <f>SalesProj!O72</f>
        <v>0</v>
      </c>
      <c r="N54" s="238">
        <f>SalesProj!P72</f>
        <v>0</v>
      </c>
      <c r="O54" s="239">
        <f>SUM(C54:N54)</f>
        <v>0</v>
      </c>
      <c r="P54" s="240"/>
      <c r="Q54" s="238">
        <f>SalesProj!S72</f>
        <v>0</v>
      </c>
      <c r="R54" s="238">
        <f>SalesProj!T72</f>
        <v>0</v>
      </c>
      <c r="S54" s="238">
        <f>SalesProj!U72</f>
        <v>0</v>
      </c>
      <c r="T54" s="238">
        <f>SalesProj!V72</f>
        <v>0</v>
      </c>
      <c r="U54" s="238">
        <f>SalesProj!W72</f>
        <v>0</v>
      </c>
      <c r="V54" s="238">
        <f>SalesProj!X72</f>
        <v>0</v>
      </c>
      <c r="W54" s="238">
        <f>SalesProj!Y72</f>
        <v>0</v>
      </c>
      <c r="X54" s="238">
        <f>SalesProj!Z72</f>
        <v>0</v>
      </c>
      <c r="Y54" s="238">
        <f>SalesProj!AA72</f>
        <v>0</v>
      </c>
      <c r="Z54" s="238">
        <f>SalesProj!AB72</f>
        <v>0</v>
      </c>
      <c r="AA54" s="238">
        <f>SalesProj!AC72</f>
        <v>0</v>
      </c>
      <c r="AB54" s="238">
        <f>SalesProj!AD72</f>
        <v>0</v>
      </c>
      <c r="AC54" s="239">
        <f>SUM(Q54:AB54)</f>
        <v>0</v>
      </c>
      <c r="AE54" s="241">
        <f>SalesProj!AG72</f>
        <v>0</v>
      </c>
      <c r="AF54" s="306">
        <f>SalesProj!AH72</f>
        <v>0</v>
      </c>
      <c r="AG54" s="306">
        <f>SalesProj!AI72</f>
        <v>0</v>
      </c>
      <c r="AH54" s="238">
        <f>SalesProj!AJ72</f>
        <v>0</v>
      </c>
      <c r="AI54" s="245">
        <f>SUM(AE54:AH54)</f>
        <v>0</v>
      </c>
      <c r="AJ54" s="1150"/>
      <c r="AK54" s="241">
        <f>SalesProj!AM72</f>
        <v>0</v>
      </c>
      <c r="AL54" s="306">
        <f>SalesProj!AN72</f>
        <v>0</v>
      </c>
      <c r="AM54" s="306">
        <f>SalesProj!AO72</f>
        <v>0</v>
      </c>
      <c r="AN54" s="244">
        <f>SalesProj!AP72</f>
        <v>0</v>
      </c>
      <c r="AO54" s="247">
        <f>SUM(AK54:AN54)</f>
        <v>0</v>
      </c>
      <c r="AQ54" s="248">
        <f>SalesProj!AS72</f>
        <v>0</v>
      </c>
    </row>
    <row r="55" spans="1:43" ht="14.1" customHeight="1">
      <c r="A55" s="272"/>
      <c r="B55" s="249" t="s">
        <v>223</v>
      </c>
      <c r="C55" s="104">
        <v>0</v>
      </c>
      <c r="D55" s="104">
        <f t="shared" ref="D55:N55" si="61">IF(C54=0,0,C55*(D54/C54))</f>
        <v>0</v>
      </c>
      <c r="E55" s="104">
        <f t="shared" si="61"/>
        <v>0</v>
      </c>
      <c r="F55" s="104">
        <f t="shared" si="61"/>
        <v>0</v>
      </c>
      <c r="G55" s="104">
        <f t="shared" si="61"/>
        <v>0</v>
      </c>
      <c r="H55" s="104">
        <f t="shared" si="61"/>
        <v>0</v>
      </c>
      <c r="I55" s="104">
        <f t="shared" si="61"/>
        <v>0</v>
      </c>
      <c r="J55" s="104">
        <f t="shared" si="61"/>
        <v>0</v>
      </c>
      <c r="K55" s="104">
        <f t="shared" si="61"/>
        <v>0</v>
      </c>
      <c r="L55" s="104">
        <f t="shared" si="61"/>
        <v>0</v>
      </c>
      <c r="M55" s="104">
        <f t="shared" si="61"/>
        <v>0</v>
      </c>
      <c r="N55" s="104">
        <f t="shared" si="61"/>
        <v>0</v>
      </c>
      <c r="O55" s="281">
        <f>SUM(C55:N55)</f>
        <v>0</v>
      </c>
      <c r="P55" s="282"/>
      <c r="Q55" s="104">
        <f>IF(N54=0,0,N55*(Q54/N54))</f>
        <v>0</v>
      </c>
      <c r="R55" s="104">
        <f t="shared" ref="R55:AB55" si="62">IF(Q54=0,0,Q55*(R54/Q54))</f>
        <v>0</v>
      </c>
      <c r="S55" s="104">
        <f t="shared" si="62"/>
        <v>0</v>
      </c>
      <c r="T55" s="104">
        <f t="shared" si="62"/>
        <v>0</v>
      </c>
      <c r="U55" s="104">
        <f t="shared" si="62"/>
        <v>0</v>
      </c>
      <c r="V55" s="104">
        <f t="shared" si="62"/>
        <v>0</v>
      </c>
      <c r="W55" s="104">
        <f t="shared" si="62"/>
        <v>0</v>
      </c>
      <c r="X55" s="104">
        <f t="shared" si="62"/>
        <v>0</v>
      </c>
      <c r="Y55" s="104">
        <f t="shared" si="62"/>
        <v>0</v>
      </c>
      <c r="Z55" s="104">
        <f t="shared" si="62"/>
        <v>0</v>
      </c>
      <c r="AA55" s="104">
        <f t="shared" si="62"/>
        <v>0</v>
      </c>
      <c r="AB55" s="104">
        <f t="shared" si="62"/>
        <v>0</v>
      </c>
      <c r="AC55" s="281">
        <f>SUM(Q55:AB55)</f>
        <v>0</v>
      </c>
      <c r="AD55" s="283"/>
      <c r="AE55" s="108">
        <f>IF(SUM(Z54:AB54)=0,0,SUM(Z55:AB55)*AE54/(SUM(Z54:AB54)))</f>
        <v>0</v>
      </c>
      <c r="AF55" s="104">
        <f>IF(AE54=0,0,AE55*(AF54/AE54))</f>
        <v>0</v>
      </c>
      <c r="AG55" s="104">
        <f>IF(AF54=0,0,AF55*(AG54/AF54))</f>
        <v>0</v>
      </c>
      <c r="AH55" s="104">
        <f>IF(AG54=0,0,AG55*(AH54/AG54))</f>
        <v>0</v>
      </c>
      <c r="AI55" s="284">
        <f>SUM(AE55:AH55)</f>
        <v>0</v>
      </c>
      <c r="AJ55" s="283"/>
      <c r="AK55" s="122">
        <f>IF(AH54=0,0,AH55*(AK54/AH54))</f>
        <v>0</v>
      </c>
      <c r="AL55" s="104">
        <f>IF(AK54=0,0,AK55*(AL54/AK54))</f>
        <v>0</v>
      </c>
      <c r="AM55" s="104">
        <f>IF(AL54=0,0,AL55*(AM54/AL54))</f>
        <v>0</v>
      </c>
      <c r="AN55" s="110">
        <f>IF(AM54=0,0,AM55*(AN54/AM54))</f>
        <v>0</v>
      </c>
      <c r="AO55" s="285">
        <f>SUM(AK55:AN55)</f>
        <v>0</v>
      </c>
      <c r="AP55" s="283"/>
      <c r="AQ55" s="111">
        <f>IF(AO54=0,0,AO55*(AQ54/AO54))</f>
        <v>0</v>
      </c>
    </row>
    <row r="56" spans="1:43" ht="14.1" customHeight="1">
      <c r="A56" s="272"/>
      <c r="B56" s="249" t="s">
        <v>224</v>
      </c>
      <c r="C56" s="104">
        <v>0</v>
      </c>
      <c r="D56" s="104">
        <f>IF(C54=0,0,C56*(D54/C54))</f>
        <v>0</v>
      </c>
      <c r="E56" s="104">
        <f t="shared" ref="E56:N56" si="63">IF(D54=0,0,D56*(E54/D54))</f>
        <v>0</v>
      </c>
      <c r="F56" s="104">
        <f t="shared" si="63"/>
        <v>0</v>
      </c>
      <c r="G56" s="104">
        <f t="shared" si="63"/>
        <v>0</v>
      </c>
      <c r="H56" s="104">
        <f t="shared" si="63"/>
        <v>0</v>
      </c>
      <c r="I56" s="104">
        <f t="shared" si="63"/>
        <v>0</v>
      </c>
      <c r="J56" s="104">
        <f t="shared" si="63"/>
        <v>0</v>
      </c>
      <c r="K56" s="104">
        <f t="shared" si="63"/>
        <v>0</v>
      </c>
      <c r="L56" s="104">
        <f t="shared" si="63"/>
        <v>0</v>
      </c>
      <c r="M56" s="104">
        <f t="shared" si="63"/>
        <v>0</v>
      </c>
      <c r="N56" s="104">
        <f t="shared" si="63"/>
        <v>0</v>
      </c>
      <c r="O56" s="286">
        <f>SUM(C56:N56)</f>
        <v>0</v>
      </c>
      <c r="P56" s="282"/>
      <c r="Q56" s="104">
        <f>IF(N54=0,0,N56*(Q54/N54))</f>
        <v>0</v>
      </c>
      <c r="R56" s="104">
        <f>IF(Q54=0,0,Q56*(R54/Q54))</f>
        <v>0</v>
      </c>
      <c r="S56" s="104">
        <f t="shared" ref="S56:AB56" si="64">IF(R54=0,0,R56*(S54/R54))</f>
        <v>0</v>
      </c>
      <c r="T56" s="104">
        <f t="shared" si="64"/>
        <v>0</v>
      </c>
      <c r="U56" s="104">
        <f t="shared" si="64"/>
        <v>0</v>
      </c>
      <c r="V56" s="104">
        <f t="shared" si="64"/>
        <v>0</v>
      </c>
      <c r="W56" s="104">
        <f t="shared" si="64"/>
        <v>0</v>
      </c>
      <c r="X56" s="104">
        <f t="shared" si="64"/>
        <v>0</v>
      </c>
      <c r="Y56" s="104">
        <f t="shared" si="64"/>
        <v>0</v>
      </c>
      <c r="Z56" s="104">
        <f t="shared" si="64"/>
        <v>0</v>
      </c>
      <c r="AA56" s="104">
        <f t="shared" si="64"/>
        <v>0</v>
      </c>
      <c r="AB56" s="104">
        <f t="shared" si="64"/>
        <v>0</v>
      </c>
      <c r="AC56" s="286">
        <f>SUM(Q56:AB56)</f>
        <v>0</v>
      </c>
      <c r="AD56" s="283"/>
      <c r="AE56" s="108">
        <f>IF(SUM(Z54:AB54)=0,0,SUM(Z56:AB56)*AE54/(SUM(Z54:AB54)))</f>
        <v>0</v>
      </c>
      <c r="AF56" s="104">
        <f>IF(AE54=0,0,AE56*(AF54/AE54))</f>
        <v>0</v>
      </c>
      <c r="AG56" s="104">
        <f>IF(AF54=0,0,AF56*(AG54/AF54))</f>
        <v>0</v>
      </c>
      <c r="AH56" s="104">
        <f>IF(AG54=0,0,AG56*(AH54/AG54))</f>
        <v>0</v>
      </c>
      <c r="AI56" s="284">
        <f>SUM(AE56:AH56)</f>
        <v>0</v>
      </c>
      <c r="AJ56" s="283"/>
      <c r="AK56" s="122">
        <f>IF(AH54=0,0,AH56*(AK54/AH54))</f>
        <v>0</v>
      </c>
      <c r="AL56" s="104">
        <f>IF(AK54=0,0,AK56*(AL54/AK54))</f>
        <v>0</v>
      </c>
      <c r="AM56" s="104">
        <f>IF(AL54=0,0,AL56*(AM54/AL54))</f>
        <v>0</v>
      </c>
      <c r="AN56" s="110">
        <f>IF(AM54=0,0,AM56*(AN54/AM54))</f>
        <v>0</v>
      </c>
      <c r="AO56" s="285">
        <f>SUM(AK56:AN56)</f>
        <v>0</v>
      </c>
      <c r="AP56" s="283"/>
      <c r="AQ56" s="111">
        <f>IF(AO54=0,0,AO56*(AQ54/AO54))</f>
        <v>0</v>
      </c>
    </row>
    <row r="57" spans="1:43" ht="14.1" customHeight="1">
      <c r="A57" s="272"/>
      <c r="B57" s="249" t="s">
        <v>225</v>
      </c>
      <c r="C57" s="104">
        <v>0</v>
      </c>
      <c r="D57" s="104">
        <f>IF(C54=0,0,C57*(D54/C54))</f>
        <v>0</v>
      </c>
      <c r="E57" s="104">
        <f t="shared" ref="E57:N57" si="65">IF(D54=0,0,D57*(E54/D54))</f>
        <v>0</v>
      </c>
      <c r="F57" s="104">
        <f t="shared" si="65"/>
        <v>0</v>
      </c>
      <c r="G57" s="104">
        <f t="shared" si="65"/>
        <v>0</v>
      </c>
      <c r="H57" s="104">
        <f t="shared" si="65"/>
        <v>0</v>
      </c>
      <c r="I57" s="104">
        <f t="shared" si="65"/>
        <v>0</v>
      </c>
      <c r="J57" s="104">
        <f t="shared" si="65"/>
        <v>0</v>
      </c>
      <c r="K57" s="104">
        <f t="shared" si="65"/>
        <v>0</v>
      </c>
      <c r="L57" s="104">
        <f t="shared" si="65"/>
        <v>0</v>
      </c>
      <c r="M57" s="104">
        <f t="shared" si="65"/>
        <v>0</v>
      </c>
      <c r="N57" s="104">
        <f t="shared" si="65"/>
        <v>0</v>
      </c>
      <c r="O57" s="281">
        <f>SUM(C57:N57)</f>
        <v>0</v>
      </c>
      <c r="P57" s="282"/>
      <c r="Q57" s="104">
        <f>IF(N54=0,0,N57*(Q54/N54))</f>
        <v>0</v>
      </c>
      <c r="R57" s="104">
        <f>IF(Q54=0,0,Q57*(R54/Q54))</f>
        <v>0</v>
      </c>
      <c r="S57" s="104">
        <f t="shared" ref="S57:AB57" si="66">IF(R54=0,0,R57*(S54/R54))</f>
        <v>0</v>
      </c>
      <c r="T57" s="104">
        <f t="shared" si="66"/>
        <v>0</v>
      </c>
      <c r="U57" s="104">
        <f t="shared" si="66"/>
        <v>0</v>
      </c>
      <c r="V57" s="104">
        <f t="shared" si="66"/>
        <v>0</v>
      </c>
      <c r="W57" s="104">
        <f t="shared" si="66"/>
        <v>0</v>
      </c>
      <c r="X57" s="104">
        <f t="shared" si="66"/>
        <v>0</v>
      </c>
      <c r="Y57" s="104">
        <f t="shared" si="66"/>
        <v>0</v>
      </c>
      <c r="Z57" s="104">
        <f t="shared" si="66"/>
        <v>0</v>
      </c>
      <c r="AA57" s="104">
        <f t="shared" si="66"/>
        <v>0</v>
      </c>
      <c r="AB57" s="104">
        <f t="shared" si="66"/>
        <v>0</v>
      </c>
      <c r="AC57" s="281">
        <f>SUM(Q57:AB57)</f>
        <v>0</v>
      </c>
      <c r="AD57" s="287"/>
      <c r="AE57" s="108">
        <f>IF(SUM(Z54:AB54)=0,0,SUM(Z57:AB57)*AE54/(SUM(Z54:AB54)))</f>
        <v>0</v>
      </c>
      <c r="AF57" s="104">
        <f>IF(AE54=0,0,AE57*(AF54/AE54))</f>
        <v>0</v>
      </c>
      <c r="AG57" s="104">
        <f>IF(AF54=0,0,AF57*(AG54/AF54))</f>
        <v>0</v>
      </c>
      <c r="AH57" s="104">
        <f>IF(AG54=0,0,AG57*(AH54/AG54))</f>
        <v>0</v>
      </c>
      <c r="AI57" s="284">
        <f>SUM(AE57:AH57)</f>
        <v>0</v>
      </c>
      <c r="AJ57" s="1154"/>
      <c r="AK57" s="122">
        <f>IF(AH54=0,0,AH57*(AK54/AH54))</f>
        <v>0</v>
      </c>
      <c r="AL57" s="104">
        <f>IF(AK54=0,0,AK57*(AL54/AK54))</f>
        <v>0</v>
      </c>
      <c r="AM57" s="104">
        <f>IF(AL54=0,0,AL57*(AM54/AL54))</f>
        <v>0</v>
      </c>
      <c r="AN57" s="110">
        <f>IF(AM54=0,0,AM57*(AN54/AM54))</f>
        <v>0</v>
      </c>
      <c r="AO57" s="285">
        <f>SUM(AK57:AN57)</f>
        <v>0</v>
      </c>
      <c r="AP57" s="1154"/>
      <c r="AQ57" s="111">
        <f>IF(AO54=0,0,AO57*(AQ54/AO54))</f>
        <v>0</v>
      </c>
    </row>
    <row r="58" spans="1:43" ht="14.1" customHeight="1" thickBot="1">
      <c r="A58" s="272"/>
      <c r="B58" s="250" t="s">
        <v>226</v>
      </c>
      <c r="C58" s="231">
        <v>0</v>
      </c>
      <c r="D58" s="231">
        <f>IF(C54=0,0,C58*(D54/C54))</f>
        <v>0</v>
      </c>
      <c r="E58" s="232">
        <f t="shared" ref="E58:N58" si="67">IF(D54=0,0,D58*(E54/D54))</f>
        <v>0</v>
      </c>
      <c r="F58" s="232">
        <f t="shared" si="67"/>
        <v>0</v>
      </c>
      <c r="G58" s="232">
        <f t="shared" si="67"/>
        <v>0</v>
      </c>
      <c r="H58" s="232">
        <f t="shared" si="67"/>
        <v>0</v>
      </c>
      <c r="I58" s="232">
        <f t="shared" si="67"/>
        <v>0</v>
      </c>
      <c r="J58" s="232">
        <f t="shared" si="67"/>
        <v>0</v>
      </c>
      <c r="K58" s="232">
        <f t="shared" si="67"/>
        <v>0</v>
      </c>
      <c r="L58" s="232">
        <f t="shared" si="67"/>
        <v>0</v>
      </c>
      <c r="M58" s="232">
        <f t="shared" si="67"/>
        <v>0</v>
      </c>
      <c r="N58" s="236">
        <f t="shared" si="67"/>
        <v>0</v>
      </c>
      <c r="O58" s="288">
        <f>SUM(C58:N58)</f>
        <v>0</v>
      </c>
      <c r="P58" s="282"/>
      <c r="Q58" s="207">
        <f>IF(N54=0,0,N58*(Q54/N54))</f>
        <v>0</v>
      </c>
      <c r="R58" s="207">
        <f>IF(Q54=0,0,Q58*(R54/Q54))</f>
        <v>0</v>
      </c>
      <c r="S58" s="207">
        <f t="shared" ref="S58:AB58" si="68">IF(R54=0,0,R58*(S54/R54))</f>
        <v>0</v>
      </c>
      <c r="T58" s="207">
        <f t="shared" si="68"/>
        <v>0</v>
      </c>
      <c r="U58" s="207">
        <f t="shared" si="68"/>
        <v>0</v>
      </c>
      <c r="V58" s="207">
        <f t="shared" si="68"/>
        <v>0</v>
      </c>
      <c r="W58" s="207">
        <f t="shared" si="68"/>
        <v>0</v>
      </c>
      <c r="X58" s="207">
        <f t="shared" si="68"/>
        <v>0</v>
      </c>
      <c r="Y58" s="207">
        <f t="shared" si="68"/>
        <v>0</v>
      </c>
      <c r="Z58" s="207">
        <f t="shared" si="68"/>
        <v>0</v>
      </c>
      <c r="AA58" s="207">
        <f t="shared" si="68"/>
        <v>0</v>
      </c>
      <c r="AB58" s="207">
        <f t="shared" si="68"/>
        <v>0</v>
      </c>
      <c r="AC58" s="288">
        <f>SUM(Q58:AB58)</f>
        <v>0</v>
      </c>
      <c r="AD58" s="287"/>
      <c r="AE58" s="233">
        <f>IF(SUM(Z54:AB54)=0,0,SUM(Z58:AB58)*AE54/(SUM(Z54:AB54)))</f>
        <v>0</v>
      </c>
      <c r="AF58" s="232">
        <f>IF(AE54=0,0,AE58*(AF54/AE54))</f>
        <v>0</v>
      </c>
      <c r="AG58" s="232">
        <f>IF(AF54=0,0,AF58*(AG54/AF54))</f>
        <v>0</v>
      </c>
      <c r="AH58" s="232">
        <f>IF(AG54=0,0,AG58*(AH54/AG54))</f>
        <v>0</v>
      </c>
      <c r="AI58" s="288">
        <f>SUM(AE58:AH58)</f>
        <v>0</v>
      </c>
      <c r="AJ58" s="1154"/>
      <c r="AK58" s="233">
        <f>IF(AH54=0,0,AH58*(AK54/AH54))</f>
        <v>0</v>
      </c>
      <c r="AL58" s="232">
        <f>IF(AK54=0,0,AK58*(AL54/AK54))</f>
        <v>0</v>
      </c>
      <c r="AM58" s="232">
        <f>IF(AL54=0,0,AL58*(AM54/AL54))</f>
        <v>0</v>
      </c>
      <c r="AN58" s="236">
        <f>IF(AM54=0,0,AM58*(AN54/AM54))</f>
        <v>0</v>
      </c>
      <c r="AO58" s="314">
        <f>SUM(AK58:AN58)</f>
        <v>0</v>
      </c>
      <c r="AP58" s="1154"/>
      <c r="AQ58" s="235">
        <f>IF(AO54=0,0,AO58*(AQ54/AO54))</f>
        <v>0</v>
      </c>
    </row>
    <row r="59" spans="1:43" ht="14.1" customHeight="1" thickBot="1">
      <c r="B59" s="289" t="s">
        <v>227</v>
      </c>
      <c r="C59" s="290">
        <f t="shared" ref="C59:O59" si="69">SUM(C55:C58)</f>
        <v>0</v>
      </c>
      <c r="D59" s="291">
        <f t="shared" si="69"/>
        <v>0</v>
      </c>
      <c r="E59" s="291">
        <f t="shared" si="69"/>
        <v>0</v>
      </c>
      <c r="F59" s="291">
        <f t="shared" si="69"/>
        <v>0</v>
      </c>
      <c r="G59" s="291">
        <f t="shared" si="69"/>
        <v>0</v>
      </c>
      <c r="H59" s="291">
        <f t="shared" si="69"/>
        <v>0</v>
      </c>
      <c r="I59" s="291">
        <f t="shared" si="69"/>
        <v>0</v>
      </c>
      <c r="J59" s="291">
        <f t="shared" si="69"/>
        <v>0</v>
      </c>
      <c r="K59" s="291">
        <f t="shared" si="69"/>
        <v>0</v>
      </c>
      <c r="L59" s="291">
        <f t="shared" si="69"/>
        <v>0</v>
      </c>
      <c r="M59" s="291">
        <f t="shared" si="69"/>
        <v>0</v>
      </c>
      <c r="N59" s="291">
        <f t="shared" si="69"/>
        <v>0</v>
      </c>
      <c r="O59" s="292">
        <f t="shared" si="69"/>
        <v>0</v>
      </c>
      <c r="P59" s="282"/>
      <c r="Q59" s="1152">
        <f t="shared" ref="Q59:AC59" si="70">SUM(Q55:Q58)</f>
        <v>0</v>
      </c>
      <c r="R59" s="1153">
        <f t="shared" si="70"/>
        <v>0</v>
      </c>
      <c r="S59" s="1153">
        <f t="shared" si="70"/>
        <v>0</v>
      </c>
      <c r="T59" s="1153">
        <f t="shared" si="70"/>
        <v>0</v>
      </c>
      <c r="U59" s="1153">
        <f t="shared" si="70"/>
        <v>0</v>
      </c>
      <c r="V59" s="1153">
        <f t="shared" si="70"/>
        <v>0</v>
      </c>
      <c r="W59" s="1153">
        <f t="shared" si="70"/>
        <v>0</v>
      </c>
      <c r="X59" s="1153">
        <f t="shared" si="70"/>
        <v>0</v>
      </c>
      <c r="Y59" s="1153">
        <f t="shared" si="70"/>
        <v>0</v>
      </c>
      <c r="Z59" s="1153">
        <f t="shared" si="70"/>
        <v>0</v>
      </c>
      <c r="AA59" s="1153">
        <f t="shared" si="70"/>
        <v>0</v>
      </c>
      <c r="AB59" s="464">
        <f t="shared" si="70"/>
        <v>0</v>
      </c>
      <c r="AC59" s="292">
        <f t="shared" si="70"/>
        <v>0</v>
      </c>
      <c r="AD59" s="287"/>
      <c r="AE59" s="291">
        <f>SUM(AE55:AE58)</f>
        <v>0</v>
      </c>
      <c r="AF59" s="291">
        <f>SUM(AF55:AF58)</f>
        <v>0</v>
      </c>
      <c r="AG59" s="291">
        <f>SUM(AG55:AG58)</f>
        <v>0</v>
      </c>
      <c r="AH59" s="291">
        <f>SUM(AH55:AH58)</f>
        <v>0</v>
      </c>
      <c r="AI59" s="292">
        <f>SUM(AI55:AI58)</f>
        <v>0</v>
      </c>
      <c r="AJ59" s="1154"/>
      <c r="AK59" s="311">
        <f>SUM(AK55:AK58)</f>
        <v>0</v>
      </c>
      <c r="AL59" s="312">
        <f>SUM(AL55:AL58)</f>
        <v>0</v>
      </c>
      <c r="AM59" s="312">
        <f>SUM(AM55:AM58)</f>
        <v>0</v>
      </c>
      <c r="AN59" s="300">
        <f>SUM(AN55:AN58)</f>
        <v>0</v>
      </c>
      <c r="AO59" s="315">
        <f>SUM(AO55:AO58)</f>
        <v>0</v>
      </c>
      <c r="AP59" s="1154"/>
      <c r="AQ59" s="292">
        <f>SUM(AQ55:AQ58)</f>
        <v>0</v>
      </c>
    </row>
    <row r="60" spans="1:43" s="88" customFormat="1" ht="13.5" customHeight="1">
      <c r="A60" s="86"/>
      <c r="B60" s="269"/>
      <c r="C60" s="86"/>
      <c r="D60" s="86"/>
      <c r="E60" s="86"/>
      <c r="F60" s="86"/>
      <c r="G60" s="86"/>
      <c r="H60" s="86"/>
      <c r="I60" s="86"/>
      <c r="J60" s="86"/>
      <c r="K60" s="86"/>
      <c r="L60" s="86"/>
      <c r="M60" s="86"/>
      <c r="O60" s="270"/>
      <c r="P60" s="262"/>
      <c r="Q60" s="86"/>
      <c r="R60" s="86"/>
      <c r="S60" s="86"/>
      <c r="T60" s="86"/>
      <c r="U60" s="86"/>
      <c r="V60" s="86"/>
      <c r="W60" s="86"/>
      <c r="X60" s="86"/>
      <c r="Y60" s="86"/>
      <c r="Z60" s="86"/>
      <c r="AA60" s="86"/>
      <c r="AC60" s="270"/>
      <c r="AE60" s="271"/>
      <c r="AF60" s="86"/>
      <c r="AG60" s="86"/>
      <c r="AI60" s="270"/>
      <c r="AK60" s="271"/>
      <c r="AL60" s="293"/>
      <c r="AM60" s="293"/>
      <c r="AN60" s="317"/>
      <c r="AO60" s="262"/>
      <c r="AQ60" s="270"/>
    </row>
    <row r="61" spans="1:43" ht="14.1" customHeight="1">
      <c r="A61" s="272"/>
      <c r="B61" s="273" t="str">
        <f>SalesProj!B75</f>
        <v>Product Line 8</v>
      </c>
      <c r="C61" s="274"/>
      <c r="D61" s="274"/>
      <c r="E61" s="274"/>
      <c r="F61" s="274"/>
      <c r="G61" s="274"/>
      <c r="H61" s="275"/>
      <c r="I61" s="275"/>
      <c r="J61" s="275"/>
      <c r="K61" s="275"/>
      <c r="L61" s="275"/>
      <c r="M61" s="275"/>
      <c r="N61" s="276"/>
      <c r="O61" s="277"/>
      <c r="P61" s="240"/>
      <c r="Q61" s="274"/>
      <c r="R61" s="274"/>
      <c r="S61" s="274"/>
      <c r="T61" s="274"/>
      <c r="U61" s="274"/>
      <c r="V61" s="275"/>
      <c r="W61" s="275"/>
      <c r="X61" s="275"/>
      <c r="Y61" s="275"/>
      <c r="Z61" s="275"/>
      <c r="AA61" s="275"/>
      <c r="AB61" s="276"/>
      <c r="AC61" s="277"/>
      <c r="AE61" s="278"/>
      <c r="AF61" s="275"/>
      <c r="AG61" s="275"/>
      <c r="AH61" s="276"/>
      <c r="AI61" s="279"/>
      <c r="AK61" s="278"/>
      <c r="AL61" s="309"/>
      <c r="AM61" s="313"/>
      <c r="AN61" s="318"/>
      <c r="AO61" s="316"/>
      <c r="AQ61" s="277"/>
    </row>
    <row r="62" spans="1:43" ht="14.1" customHeight="1">
      <c r="B62" s="237" t="s">
        <v>228</v>
      </c>
      <c r="C62" s="238">
        <f>SalesProj!E82</f>
        <v>0</v>
      </c>
      <c r="D62" s="238">
        <f>SalesProj!F82</f>
        <v>0</v>
      </c>
      <c r="E62" s="238">
        <f>SalesProj!G82</f>
        <v>0</v>
      </c>
      <c r="F62" s="238">
        <f>SalesProj!H82</f>
        <v>0</v>
      </c>
      <c r="G62" s="238">
        <f>SalesProj!I82</f>
        <v>0</v>
      </c>
      <c r="H62" s="238">
        <f>SalesProj!J82</f>
        <v>0</v>
      </c>
      <c r="I62" s="238">
        <f>SalesProj!K82</f>
        <v>0</v>
      </c>
      <c r="J62" s="238">
        <f>SalesProj!L82</f>
        <v>0</v>
      </c>
      <c r="K62" s="238">
        <f>SalesProj!M82</f>
        <v>0</v>
      </c>
      <c r="L62" s="238">
        <f>SalesProj!N82</f>
        <v>0</v>
      </c>
      <c r="M62" s="238">
        <f>SalesProj!O82</f>
        <v>0</v>
      </c>
      <c r="N62" s="238">
        <f>SalesProj!P82</f>
        <v>0</v>
      </c>
      <c r="O62" s="239">
        <f>SUM(C62:N62)</f>
        <v>0</v>
      </c>
      <c r="P62" s="240"/>
      <c r="Q62" s="238">
        <f>SalesProj!S82</f>
        <v>0</v>
      </c>
      <c r="R62" s="238">
        <f>SalesProj!T82</f>
        <v>0</v>
      </c>
      <c r="S62" s="238">
        <f>SalesProj!U82</f>
        <v>0</v>
      </c>
      <c r="T62" s="238">
        <f>SalesProj!V82</f>
        <v>0</v>
      </c>
      <c r="U62" s="238">
        <f>SalesProj!W82</f>
        <v>0</v>
      </c>
      <c r="V62" s="238">
        <f>SalesProj!X82</f>
        <v>0</v>
      </c>
      <c r="W62" s="238">
        <f>SalesProj!Y82</f>
        <v>0</v>
      </c>
      <c r="X62" s="238">
        <f>SalesProj!Z82</f>
        <v>0</v>
      </c>
      <c r="Y62" s="238">
        <f>SalesProj!AA82</f>
        <v>0</v>
      </c>
      <c r="Z62" s="238">
        <f>SalesProj!AB82</f>
        <v>0</v>
      </c>
      <c r="AA62" s="238">
        <f>SalesProj!AC82</f>
        <v>0</v>
      </c>
      <c r="AB62" s="238">
        <f>SalesProj!AD82</f>
        <v>0</v>
      </c>
      <c r="AC62" s="239">
        <f>SUM(Q62:AB62)</f>
        <v>0</v>
      </c>
      <c r="AD62" s="246"/>
      <c r="AE62" s="238">
        <f>SalesProj!AG82</f>
        <v>0</v>
      </c>
      <c r="AF62" s="238">
        <f>SalesProj!AH82</f>
        <v>0</v>
      </c>
      <c r="AG62" s="306">
        <f>SalesProj!AI82</f>
        <v>0</v>
      </c>
      <c r="AH62" s="238">
        <f>SalesProj!AJ82</f>
        <v>0</v>
      </c>
      <c r="AI62" s="245">
        <f>SUM(AE62:AH62)</f>
        <v>0</v>
      </c>
      <c r="AJ62" s="1150"/>
      <c r="AK62" s="241">
        <f>SalesProj!AM82</f>
        <v>0</v>
      </c>
      <c r="AL62" s="306">
        <f>SalesProj!AN82</f>
        <v>0</v>
      </c>
      <c r="AM62" s="306">
        <f>SalesProj!AO82</f>
        <v>0</v>
      </c>
      <c r="AN62" s="244">
        <f>SalesProj!AP82</f>
        <v>0</v>
      </c>
      <c r="AO62" s="247">
        <f>SUM(AK62:AN62)</f>
        <v>0</v>
      </c>
      <c r="AQ62" s="248">
        <f>SalesProj!AS82</f>
        <v>0</v>
      </c>
    </row>
    <row r="63" spans="1:43" ht="14.1" customHeight="1">
      <c r="A63" s="272"/>
      <c r="B63" s="249" t="s">
        <v>223</v>
      </c>
      <c r="C63" s="104">
        <v>0</v>
      </c>
      <c r="D63" s="104">
        <f t="shared" ref="D63:N63" si="71">IF(C62=0,0,C63*(D62/C62))</f>
        <v>0</v>
      </c>
      <c r="E63" s="104">
        <f t="shared" si="71"/>
        <v>0</v>
      </c>
      <c r="F63" s="104">
        <f t="shared" si="71"/>
        <v>0</v>
      </c>
      <c r="G63" s="104">
        <f t="shared" si="71"/>
        <v>0</v>
      </c>
      <c r="H63" s="104">
        <f t="shared" si="71"/>
        <v>0</v>
      </c>
      <c r="I63" s="104">
        <f t="shared" si="71"/>
        <v>0</v>
      </c>
      <c r="J63" s="104">
        <f t="shared" si="71"/>
        <v>0</v>
      </c>
      <c r="K63" s="104">
        <f t="shared" si="71"/>
        <v>0</v>
      </c>
      <c r="L63" s="104">
        <f t="shared" si="71"/>
        <v>0</v>
      </c>
      <c r="M63" s="104">
        <f t="shared" si="71"/>
        <v>0</v>
      </c>
      <c r="N63" s="104">
        <f t="shared" si="71"/>
        <v>0</v>
      </c>
      <c r="O63" s="281">
        <f>SUM(C63:N63)</f>
        <v>0</v>
      </c>
      <c r="P63" s="282"/>
      <c r="Q63" s="104">
        <f>IF(N62=0,0,N63*(Q62/N62))</f>
        <v>0</v>
      </c>
      <c r="R63" s="104">
        <f t="shared" ref="R63:AB63" si="72">IF(Q62=0,0,Q63*(R62/Q62))</f>
        <v>0</v>
      </c>
      <c r="S63" s="104">
        <f t="shared" si="72"/>
        <v>0</v>
      </c>
      <c r="T63" s="104">
        <f t="shared" si="72"/>
        <v>0</v>
      </c>
      <c r="U63" s="104">
        <f t="shared" si="72"/>
        <v>0</v>
      </c>
      <c r="V63" s="104">
        <f t="shared" si="72"/>
        <v>0</v>
      </c>
      <c r="W63" s="104">
        <f t="shared" si="72"/>
        <v>0</v>
      </c>
      <c r="X63" s="104">
        <f t="shared" si="72"/>
        <v>0</v>
      </c>
      <c r="Y63" s="104">
        <f t="shared" si="72"/>
        <v>0</v>
      </c>
      <c r="Z63" s="104">
        <f t="shared" si="72"/>
        <v>0</v>
      </c>
      <c r="AA63" s="104">
        <f t="shared" si="72"/>
        <v>0</v>
      </c>
      <c r="AB63" s="104">
        <f t="shared" si="72"/>
        <v>0</v>
      </c>
      <c r="AC63" s="281">
        <f>SUM(Q63:AB63)</f>
        <v>0</v>
      </c>
      <c r="AD63" s="283"/>
      <c r="AE63" s="108">
        <f>IF(SUM(Z62:AB62)=0,0,SUM(Z63:AB63)*AE62/(SUM(Z62:AB62)))</f>
        <v>0</v>
      </c>
      <c r="AF63" s="104">
        <f>IF(AE62=0,0,AE63*(AF62/AE62))</f>
        <v>0</v>
      </c>
      <c r="AG63" s="104">
        <f>IF(AF62=0,0,AF63*(AG62/AF62))</f>
        <v>0</v>
      </c>
      <c r="AH63" s="104">
        <f>IF(AG62=0,0,AG63*(AH62/AG62))</f>
        <v>0</v>
      </c>
      <c r="AI63" s="284">
        <f>SUM(AE63:AH63)</f>
        <v>0</v>
      </c>
      <c r="AJ63" s="283"/>
      <c r="AK63" s="122">
        <f>IF(AH62=0,0,AH63*(AK62/AH62))</f>
        <v>0</v>
      </c>
      <c r="AL63" s="104">
        <f>IF(AK62=0,0,AK63*(AL62/AK62))</f>
        <v>0</v>
      </c>
      <c r="AM63" s="104">
        <f>IF(AL62=0,0,AL63*(AM62/AL62))</f>
        <v>0</v>
      </c>
      <c r="AN63" s="110">
        <f>IF(AM62=0,0,AM63*(AN62/AM62))</f>
        <v>0</v>
      </c>
      <c r="AO63" s="285">
        <f>SUM(AK63:AN63)</f>
        <v>0</v>
      </c>
      <c r="AP63" s="283"/>
      <c r="AQ63" s="111">
        <f>IF(AO62=0,0,AO63*(AQ62/AO62))</f>
        <v>0</v>
      </c>
    </row>
    <row r="64" spans="1:43" ht="14.1" customHeight="1">
      <c r="A64" s="272"/>
      <c r="B64" s="249" t="s">
        <v>224</v>
      </c>
      <c r="C64" s="104">
        <v>0</v>
      </c>
      <c r="D64" s="104">
        <f>IF(C62=0,0,C64*(D62/C62))</f>
        <v>0</v>
      </c>
      <c r="E64" s="104">
        <f t="shared" ref="E64:N64" si="73">IF(D62=0,0,D64*(E62/D62))</f>
        <v>0</v>
      </c>
      <c r="F64" s="104">
        <f t="shared" si="73"/>
        <v>0</v>
      </c>
      <c r="G64" s="104">
        <f t="shared" si="73"/>
        <v>0</v>
      </c>
      <c r="H64" s="104">
        <f t="shared" si="73"/>
        <v>0</v>
      </c>
      <c r="I64" s="104">
        <f t="shared" si="73"/>
        <v>0</v>
      </c>
      <c r="J64" s="104">
        <f t="shared" si="73"/>
        <v>0</v>
      </c>
      <c r="K64" s="104">
        <f t="shared" si="73"/>
        <v>0</v>
      </c>
      <c r="L64" s="104">
        <f t="shared" si="73"/>
        <v>0</v>
      </c>
      <c r="M64" s="104">
        <f t="shared" si="73"/>
        <v>0</v>
      </c>
      <c r="N64" s="104">
        <f t="shared" si="73"/>
        <v>0</v>
      </c>
      <c r="O64" s="286">
        <f>SUM(C64:N64)</f>
        <v>0</v>
      </c>
      <c r="P64" s="282"/>
      <c r="Q64" s="104">
        <f>IF(N62=0,0,N64*(Q62/N62))</f>
        <v>0</v>
      </c>
      <c r="R64" s="104">
        <f>IF(Q62=0,0,Q64*(R62/Q62))</f>
        <v>0</v>
      </c>
      <c r="S64" s="104">
        <f t="shared" ref="S64:AB64" si="74">IF(R62=0,0,R64*(S62/R62))</f>
        <v>0</v>
      </c>
      <c r="T64" s="104">
        <f t="shared" si="74"/>
        <v>0</v>
      </c>
      <c r="U64" s="104">
        <f t="shared" si="74"/>
        <v>0</v>
      </c>
      <c r="V64" s="104">
        <f t="shared" si="74"/>
        <v>0</v>
      </c>
      <c r="W64" s="104">
        <f t="shared" si="74"/>
        <v>0</v>
      </c>
      <c r="X64" s="104">
        <f t="shared" si="74"/>
        <v>0</v>
      </c>
      <c r="Y64" s="104">
        <f t="shared" si="74"/>
        <v>0</v>
      </c>
      <c r="Z64" s="104">
        <f t="shared" si="74"/>
        <v>0</v>
      </c>
      <c r="AA64" s="104">
        <f t="shared" si="74"/>
        <v>0</v>
      </c>
      <c r="AB64" s="104">
        <f t="shared" si="74"/>
        <v>0</v>
      </c>
      <c r="AC64" s="286">
        <f>SUM(Q64:AB64)</f>
        <v>0</v>
      </c>
      <c r="AD64" s="283"/>
      <c r="AE64" s="108">
        <f>IF(SUM(Z62:AB62)=0,0,SUM(Z64:AB64)*AE62/(SUM(Z62:AB62)))</f>
        <v>0</v>
      </c>
      <c r="AF64" s="104">
        <f>IF(AE62=0,0,AE64*(AF62/AE62))</f>
        <v>0</v>
      </c>
      <c r="AG64" s="104">
        <f>IF(AF62=0,0,AF64*(AG62/AF62))</f>
        <v>0</v>
      </c>
      <c r="AH64" s="104">
        <f>IF(AG62=0,0,AG64*(AH62/AG62))</f>
        <v>0</v>
      </c>
      <c r="AI64" s="284">
        <f>SUM(AE64:AH64)</f>
        <v>0</v>
      </c>
      <c r="AJ64" s="283"/>
      <c r="AK64" s="122">
        <f>IF(AH62=0,0,AH64*(AK62/AH62))</f>
        <v>0</v>
      </c>
      <c r="AL64" s="104">
        <f>IF(AK62=0,0,AK64*(AL62/AK62))</f>
        <v>0</v>
      </c>
      <c r="AM64" s="104">
        <f>IF(AL62=0,0,AL64*(AM62/AL62))</f>
        <v>0</v>
      </c>
      <c r="AN64" s="110">
        <f>IF(AM62=0,0,AM64*(AN62/AM62))</f>
        <v>0</v>
      </c>
      <c r="AO64" s="285">
        <f>SUM(AK64:AN64)</f>
        <v>0</v>
      </c>
      <c r="AP64" s="283"/>
      <c r="AQ64" s="111">
        <f>IF(AO62=0,0,AO64*(AQ62/AO62))</f>
        <v>0</v>
      </c>
    </row>
    <row r="65" spans="1:43" ht="14.1" customHeight="1">
      <c r="A65" s="272"/>
      <c r="B65" s="249" t="s">
        <v>225</v>
      </c>
      <c r="C65" s="104">
        <v>0</v>
      </c>
      <c r="D65" s="104">
        <f>IF(C62=0,0,C65*(D62/C62))</f>
        <v>0</v>
      </c>
      <c r="E65" s="104">
        <f t="shared" ref="E65:N65" si="75">IF(D62=0,0,D65*(E62/D62))</f>
        <v>0</v>
      </c>
      <c r="F65" s="104">
        <f t="shared" si="75"/>
        <v>0</v>
      </c>
      <c r="G65" s="104">
        <f t="shared" si="75"/>
        <v>0</v>
      </c>
      <c r="H65" s="104">
        <f t="shared" si="75"/>
        <v>0</v>
      </c>
      <c r="I65" s="104">
        <f t="shared" si="75"/>
        <v>0</v>
      </c>
      <c r="J65" s="104">
        <f t="shared" si="75"/>
        <v>0</v>
      </c>
      <c r="K65" s="104">
        <f t="shared" si="75"/>
        <v>0</v>
      </c>
      <c r="L65" s="104">
        <f t="shared" si="75"/>
        <v>0</v>
      </c>
      <c r="M65" s="104">
        <f t="shared" si="75"/>
        <v>0</v>
      </c>
      <c r="N65" s="104">
        <f t="shared" si="75"/>
        <v>0</v>
      </c>
      <c r="O65" s="281">
        <f>SUM(C65:N65)</f>
        <v>0</v>
      </c>
      <c r="P65" s="282"/>
      <c r="Q65" s="104">
        <f>IF(N62=0,0,N65*(Q62/N62))</f>
        <v>0</v>
      </c>
      <c r="R65" s="104">
        <f>IF(Q62=0,0,Q65*(R62/Q62))</f>
        <v>0</v>
      </c>
      <c r="S65" s="104">
        <f t="shared" ref="S65:AB65" si="76">IF(R62=0,0,R65*(S62/R62))</f>
        <v>0</v>
      </c>
      <c r="T65" s="104">
        <f t="shared" si="76"/>
        <v>0</v>
      </c>
      <c r="U65" s="104">
        <f t="shared" si="76"/>
        <v>0</v>
      </c>
      <c r="V65" s="104">
        <f t="shared" si="76"/>
        <v>0</v>
      </c>
      <c r="W65" s="104">
        <f t="shared" si="76"/>
        <v>0</v>
      </c>
      <c r="X65" s="104">
        <f t="shared" si="76"/>
        <v>0</v>
      </c>
      <c r="Y65" s="104">
        <f t="shared" si="76"/>
        <v>0</v>
      </c>
      <c r="Z65" s="104">
        <f t="shared" si="76"/>
        <v>0</v>
      </c>
      <c r="AA65" s="104">
        <f t="shared" si="76"/>
        <v>0</v>
      </c>
      <c r="AB65" s="104">
        <f t="shared" si="76"/>
        <v>0</v>
      </c>
      <c r="AC65" s="281">
        <f>SUM(Q65:AB65)</f>
        <v>0</v>
      </c>
      <c r="AD65" s="287"/>
      <c r="AE65" s="108">
        <f>IF(SUM(Z62:AB62)=0,0,SUM(Z65:AB65)*AE62/(SUM(Z62:AB62)))</f>
        <v>0</v>
      </c>
      <c r="AF65" s="104">
        <f>IF(AE62=0,0,AE65*(AF62/AE62))</f>
        <v>0</v>
      </c>
      <c r="AG65" s="104">
        <f>IF(AF62=0,0,AF65*(AG62/AF62))</f>
        <v>0</v>
      </c>
      <c r="AH65" s="104">
        <f>IF(AG62=0,0,AG65*(AH62/AG62))</f>
        <v>0</v>
      </c>
      <c r="AI65" s="284">
        <f>SUM(AE65:AH65)</f>
        <v>0</v>
      </c>
      <c r="AJ65" s="1154"/>
      <c r="AK65" s="122">
        <f>IF(AH62=0,0,AH65*(AK62/AH62))</f>
        <v>0</v>
      </c>
      <c r="AL65" s="104">
        <f>IF(AK62=0,0,AK65*(AL62/AK62))</f>
        <v>0</v>
      </c>
      <c r="AM65" s="104">
        <f>IF(AL62=0,0,AL65*(AM62/AL62))</f>
        <v>0</v>
      </c>
      <c r="AN65" s="110">
        <f>IF(AM62=0,0,AM65*(AN62/AM62))</f>
        <v>0</v>
      </c>
      <c r="AO65" s="285">
        <f>SUM(AK65:AN65)</f>
        <v>0</v>
      </c>
      <c r="AP65" s="1154"/>
      <c r="AQ65" s="111">
        <f>IF(AO62=0,0,AO65*(AQ62/AO62))</f>
        <v>0</v>
      </c>
    </row>
    <row r="66" spans="1:43" ht="14.1" customHeight="1" thickBot="1">
      <c r="A66" s="272"/>
      <c r="B66" s="250" t="s">
        <v>226</v>
      </c>
      <c r="C66" s="231">
        <v>0</v>
      </c>
      <c r="D66" s="231">
        <f>IF(C62=0,0,C66*(D62/C62))</f>
        <v>0</v>
      </c>
      <c r="E66" s="232">
        <f t="shared" ref="E66:N66" si="77">IF(D62=0,0,D66*(E62/D62))</f>
        <v>0</v>
      </c>
      <c r="F66" s="232">
        <f t="shared" si="77"/>
        <v>0</v>
      </c>
      <c r="G66" s="232">
        <f t="shared" si="77"/>
        <v>0</v>
      </c>
      <c r="H66" s="232">
        <f t="shared" si="77"/>
        <v>0</v>
      </c>
      <c r="I66" s="232">
        <f t="shared" si="77"/>
        <v>0</v>
      </c>
      <c r="J66" s="232">
        <f t="shared" si="77"/>
        <v>0</v>
      </c>
      <c r="K66" s="232">
        <f t="shared" si="77"/>
        <v>0</v>
      </c>
      <c r="L66" s="232">
        <f t="shared" si="77"/>
        <v>0</v>
      </c>
      <c r="M66" s="232">
        <f t="shared" si="77"/>
        <v>0</v>
      </c>
      <c r="N66" s="236">
        <f t="shared" si="77"/>
        <v>0</v>
      </c>
      <c r="O66" s="288">
        <f>SUM(C66:N66)</f>
        <v>0</v>
      </c>
      <c r="P66" s="282"/>
      <c r="Q66" s="207">
        <f>IF(N62=0,0,N66*(Q62/N62))</f>
        <v>0</v>
      </c>
      <c r="R66" s="207">
        <f>IF(Q62=0,0,Q66*(R62/Q62))</f>
        <v>0</v>
      </c>
      <c r="S66" s="207">
        <f t="shared" ref="S66:AB66" si="78">IF(R62=0,0,R66*(S62/R62))</f>
        <v>0</v>
      </c>
      <c r="T66" s="207">
        <f t="shared" si="78"/>
        <v>0</v>
      </c>
      <c r="U66" s="207">
        <f t="shared" si="78"/>
        <v>0</v>
      </c>
      <c r="V66" s="207">
        <f t="shared" si="78"/>
        <v>0</v>
      </c>
      <c r="W66" s="207">
        <f t="shared" si="78"/>
        <v>0</v>
      </c>
      <c r="X66" s="207">
        <f t="shared" si="78"/>
        <v>0</v>
      </c>
      <c r="Y66" s="207">
        <f t="shared" si="78"/>
        <v>0</v>
      </c>
      <c r="Z66" s="207">
        <f t="shared" si="78"/>
        <v>0</v>
      </c>
      <c r="AA66" s="207">
        <f t="shared" si="78"/>
        <v>0</v>
      </c>
      <c r="AB66" s="207">
        <f t="shared" si="78"/>
        <v>0</v>
      </c>
      <c r="AC66" s="288">
        <f>SUM(Q66:AB66)</f>
        <v>0</v>
      </c>
      <c r="AD66" s="287"/>
      <c r="AE66" s="233">
        <f>IF(SUM(Z62:AB62)=0,0,SUM(Z66:AB66)*AE62/(SUM(Z62:AB62)))</f>
        <v>0</v>
      </c>
      <c r="AF66" s="232">
        <f>IF(AE62=0,0,AE66*(AF62/AE62))</f>
        <v>0</v>
      </c>
      <c r="AG66" s="232">
        <f>IF(AF62=0,0,AF66*(AG62/AF62))</f>
        <v>0</v>
      </c>
      <c r="AH66" s="232">
        <f>IF(AG62=0,0,AG66*(AH62/AG62))</f>
        <v>0</v>
      </c>
      <c r="AI66" s="288">
        <f>SUM(AE66:AH66)</f>
        <v>0</v>
      </c>
      <c r="AJ66" s="1154"/>
      <c r="AK66" s="233">
        <f>IF(AH62=0,0,AH66*(AK62/AH62))</f>
        <v>0</v>
      </c>
      <c r="AL66" s="232">
        <f>IF(AK62=0,0,AK66*(AL62/AK62))</f>
        <v>0</v>
      </c>
      <c r="AM66" s="232">
        <f>IF(AL62=0,0,AL66*(AM62/AL62))</f>
        <v>0</v>
      </c>
      <c r="AN66" s="236">
        <f>IF(AM62=0,0,AM66*(AN62/AM62))</f>
        <v>0</v>
      </c>
      <c r="AO66" s="314">
        <f>SUM(AK66:AN66)</f>
        <v>0</v>
      </c>
      <c r="AP66" s="1154"/>
      <c r="AQ66" s="235">
        <f>IF(AO62=0,0,AO66*(AQ62/AO62))</f>
        <v>0</v>
      </c>
    </row>
    <row r="67" spans="1:43" ht="14.1" customHeight="1" thickBot="1">
      <c r="B67" s="289" t="s">
        <v>227</v>
      </c>
      <c r="C67" s="290">
        <f t="shared" ref="C67:O67" si="79">SUM(C63:C66)</f>
        <v>0</v>
      </c>
      <c r="D67" s="291">
        <f t="shared" si="79"/>
        <v>0</v>
      </c>
      <c r="E67" s="291">
        <f t="shared" si="79"/>
        <v>0</v>
      </c>
      <c r="F67" s="291">
        <f t="shared" si="79"/>
        <v>0</v>
      </c>
      <c r="G67" s="291">
        <f t="shared" si="79"/>
        <v>0</v>
      </c>
      <c r="H67" s="291">
        <f t="shared" si="79"/>
        <v>0</v>
      </c>
      <c r="I67" s="291">
        <f t="shared" si="79"/>
        <v>0</v>
      </c>
      <c r="J67" s="291">
        <f t="shared" si="79"/>
        <v>0</v>
      </c>
      <c r="K67" s="291">
        <f t="shared" si="79"/>
        <v>0</v>
      </c>
      <c r="L67" s="291">
        <f t="shared" si="79"/>
        <v>0</v>
      </c>
      <c r="M67" s="291">
        <f t="shared" si="79"/>
        <v>0</v>
      </c>
      <c r="N67" s="291">
        <f t="shared" si="79"/>
        <v>0</v>
      </c>
      <c r="O67" s="292">
        <f t="shared" si="79"/>
        <v>0</v>
      </c>
      <c r="P67" s="282"/>
      <c r="Q67" s="1152">
        <f t="shared" ref="Q67:AC67" si="80">SUM(Q63:Q66)</f>
        <v>0</v>
      </c>
      <c r="R67" s="1153">
        <f t="shared" si="80"/>
        <v>0</v>
      </c>
      <c r="S67" s="1153">
        <f t="shared" si="80"/>
        <v>0</v>
      </c>
      <c r="T67" s="1153">
        <f t="shared" si="80"/>
        <v>0</v>
      </c>
      <c r="U67" s="1153">
        <f t="shared" si="80"/>
        <v>0</v>
      </c>
      <c r="V67" s="1153">
        <f t="shared" si="80"/>
        <v>0</v>
      </c>
      <c r="W67" s="1153">
        <f t="shared" si="80"/>
        <v>0</v>
      </c>
      <c r="X67" s="1153">
        <f t="shared" si="80"/>
        <v>0</v>
      </c>
      <c r="Y67" s="1153">
        <f t="shared" si="80"/>
        <v>0</v>
      </c>
      <c r="Z67" s="1153">
        <f t="shared" si="80"/>
        <v>0</v>
      </c>
      <c r="AA67" s="1153">
        <f t="shared" si="80"/>
        <v>0</v>
      </c>
      <c r="AB67" s="464">
        <f t="shared" si="80"/>
        <v>0</v>
      </c>
      <c r="AC67" s="292">
        <f t="shared" si="80"/>
        <v>0</v>
      </c>
      <c r="AD67" s="287"/>
      <c r="AE67" s="291">
        <f>SUM(AE63:AE66)</f>
        <v>0</v>
      </c>
      <c r="AF67" s="291">
        <f>SUM(AF63:AF66)</f>
        <v>0</v>
      </c>
      <c r="AG67" s="291">
        <f>SUM(AG63:AG66)</f>
        <v>0</v>
      </c>
      <c r="AH67" s="291">
        <f>SUM(AH63:AH66)</f>
        <v>0</v>
      </c>
      <c r="AI67" s="292">
        <f>SUM(AI63:AI66)</f>
        <v>0</v>
      </c>
      <c r="AJ67" s="1154"/>
      <c r="AK67" s="311">
        <f>SUM(AK63:AK66)</f>
        <v>0</v>
      </c>
      <c r="AL67" s="312">
        <f>SUM(AL63:AL66)</f>
        <v>0</v>
      </c>
      <c r="AM67" s="312">
        <f>SUM(AM63:AM66)</f>
        <v>0</v>
      </c>
      <c r="AN67" s="300">
        <f>SUM(AN63:AN66)</f>
        <v>0</v>
      </c>
      <c r="AO67" s="315">
        <f>SUM(AO63:AO66)</f>
        <v>0</v>
      </c>
      <c r="AP67" s="1154"/>
      <c r="AQ67" s="292">
        <f>SUM(AQ63:AQ66)</f>
        <v>0</v>
      </c>
    </row>
    <row r="68" spans="1:43" s="88" customFormat="1" ht="13.5" customHeight="1">
      <c r="A68" s="86"/>
      <c r="B68" s="269"/>
      <c r="C68" s="86"/>
      <c r="D68" s="86"/>
      <c r="E68" s="86"/>
      <c r="F68" s="86"/>
      <c r="G68" s="86"/>
      <c r="H68" s="86"/>
      <c r="I68" s="86"/>
      <c r="J68" s="86"/>
      <c r="K68" s="86"/>
      <c r="L68" s="86"/>
      <c r="M68" s="86"/>
      <c r="O68" s="270"/>
      <c r="P68" s="262"/>
      <c r="Q68" s="86"/>
      <c r="R68" s="86"/>
      <c r="S68" s="86"/>
      <c r="T68" s="86"/>
      <c r="U68" s="86"/>
      <c r="V68" s="86"/>
      <c r="W68" s="86"/>
      <c r="X68" s="86"/>
      <c r="Y68" s="86"/>
      <c r="Z68" s="86"/>
      <c r="AA68" s="86"/>
      <c r="AC68" s="270"/>
      <c r="AE68" s="271"/>
      <c r="AF68" s="86"/>
      <c r="AG68" s="86"/>
      <c r="AI68" s="270"/>
      <c r="AK68" s="271"/>
      <c r="AL68" s="293"/>
      <c r="AM68" s="293"/>
      <c r="AN68" s="1160"/>
      <c r="AO68" s="262"/>
      <c r="AQ68" s="270"/>
    </row>
    <row r="69" spans="1:43" ht="14.1" customHeight="1">
      <c r="A69" s="272"/>
      <c r="B69" s="273" t="str">
        <f>SalesProj!B85</f>
        <v>Product Line 9</v>
      </c>
      <c r="C69" s="274"/>
      <c r="D69" s="274"/>
      <c r="E69" s="274"/>
      <c r="F69" s="274"/>
      <c r="G69" s="274"/>
      <c r="H69" s="275"/>
      <c r="I69" s="275"/>
      <c r="J69" s="275"/>
      <c r="K69" s="275"/>
      <c r="L69" s="275"/>
      <c r="M69" s="275"/>
      <c r="N69" s="276"/>
      <c r="O69" s="277"/>
      <c r="P69" s="240"/>
      <c r="Q69" s="274"/>
      <c r="R69" s="274"/>
      <c r="S69" s="274"/>
      <c r="T69" s="274"/>
      <c r="U69" s="274"/>
      <c r="V69" s="275"/>
      <c r="W69" s="275"/>
      <c r="X69" s="275"/>
      <c r="Y69" s="275"/>
      <c r="Z69" s="275"/>
      <c r="AA69" s="275"/>
      <c r="AB69" s="276"/>
      <c r="AC69" s="277"/>
      <c r="AE69" s="278"/>
      <c r="AF69" s="275"/>
      <c r="AG69" s="275"/>
      <c r="AH69" s="276"/>
      <c r="AI69" s="279"/>
      <c r="AJ69" s="246"/>
      <c r="AK69" s="275"/>
      <c r="AL69" s="313"/>
      <c r="AM69" s="313"/>
      <c r="AN69" s="318"/>
      <c r="AO69" s="316"/>
      <c r="AQ69" s="277"/>
    </row>
    <row r="70" spans="1:43" ht="14.1" customHeight="1">
      <c r="B70" s="237" t="s">
        <v>228</v>
      </c>
      <c r="C70" s="238">
        <f>SalesProj!E92</f>
        <v>0</v>
      </c>
      <c r="D70" s="238">
        <f>SalesProj!F92</f>
        <v>0</v>
      </c>
      <c r="E70" s="238">
        <f>SalesProj!G92</f>
        <v>0</v>
      </c>
      <c r="F70" s="238">
        <f>SalesProj!H92</f>
        <v>0</v>
      </c>
      <c r="G70" s="238">
        <f>SalesProj!I92</f>
        <v>0</v>
      </c>
      <c r="H70" s="238">
        <f>SalesProj!J92</f>
        <v>0</v>
      </c>
      <c r="I70" s="238">
        <f>SalesProj!K92</f>
        <v>0</v>
      </c>
      <c r="J70" s="238">
        <f>SalesProj!L92</f>
        <v>0</v>
      </c>
      <c r="K70" s="238">
        <f>SalesProj!M92</f>
        <v>0</v>
      </c>
      <c r="L70" s="238">
        <f>SalesProj!N92</f>
        <v>0</v>
      </c>
      <c r="M70" s="238">
        <f>SalesProj!O92</f>
        <v>0</v>
      </c>
      <c r="N70" s="238">
        <f>SalesProj!P92</f>
        <v>0</v>
      </c>
      <c r="O70" s="239">
        <f>SUM(C70:N70)</f>
        <v>0</v>
      </c>
      <c r="P70" s="240"/>
      <c r="Q70" s="238">
        <f>SalesProj!S92</f>
        <v>0</v>
      </c>
      <c r="R70" s="238">
        <f>SalesProj!T92</f>
        <v>0</v>
      </c>
      <c r="S70" s="238">
        <f>SalesProj!U92</f>
        <v>0</v>
      </c>
      <c r="T70" s="238">
        <f>SalesProj!V92</f>
        <v>0</v>
      </c>
      <c r="U70" s="238">
        <f>SalesProj!W92</f>
        <v>0</v>
      </c>
      <c r="V70" s="238">
        <f>SalesProj!X92</f>
        <v>0</v>
      </c>
      <c r="W70" s="238">
        <f>SalesProj!Y92</f>
        <v>0</v>
      </c>
      <c r="X70" s="238">
        <f>SalesProj!Z92</f>
        <v>0</v>
      </c>
      <c r="Y70" s="238">
        <f>SalesProj!AA92</f>
        <v>0</v>
      </c>
      <c r="Z70" s="238">
        <f>SalesProj!AB92</f>
        <v>0</v>
      </c>
      <c r="AA70" s="238">
        <f>SalesProj!AC92</f>
        <v>0</v>
      </c>
      <c r="AB70" s="238">
        <f>SalesProj!AD92</f>
        <v>0</v>
      </c>
      <c r="AC70" s="239">
        <f>SUM(Q70:AB70)</f>
        <v>0</v>
      </c>
      <c r="AE70" s="241">
        <f>SalesProj!AG92</f>
        <v>0</v>
      </c>
      <c r="AF70" s="306">
        <f>SalesProj!AH92</f>
        <v>0</v>
      </c>
      <c r="AG70" s="306">
        <f>SalesProj!AI92</f>
        <v>0</v>
      </c>
      <c r="AH70" s="238">
        <f>SalesProj!AJ92</f>
        <v>0</v>
      </c>
      <c r="AI70" s="245">
        <f>SUM(AE70:AH70)</f>
        <v>0</v>
      </c>
      <c r="AJ70" s="246"/>
      <c r="AK70" s="238">
        <f>SalesProj!AM92</f>
        <v>0</v>
      </c>
      <c r="AL70" s="306">
        <f>SalesProj!AN92</f>
        <v>0</v>
      </c>
      <c r="AM70" s="306">
        <f>SalesProj!AO92</f>
        <v>0</v>
      </c>
      <c r="AN70" s="244">
        <f>SalesProj!AP92</f>
        <v>0</v>
      </c>
      <c r="AO70" s="247">
        <f>SUM(AK70:AN70)</f>
        <v>0</v>
      </c>
      <c r="AQ70" s="248">
        <f>SalesProj!AS92</f>
        <v>0</v>
      </c>
    </row>
    <row r="71" spans="1:43" ht="14.1" customHeight="1">
      <c r="A71" s="272"/>
      <c r="B71" s="249" t="s">
        <v>223</v>
      </c>
      <c r="C71" s="104">
        <v>0</v>
      </c>
      <c r="D71" s="104">
        <f t="shared" ref="D71:N71" si="81">IF(C70=0,0,C71*(D70/C70))</f>
        <v>0</v>
      </c>
      <c r="E71" s="104">
        <f t="shared" si="81"/>
        <v>0</v>
      </c>
      <c r="F71" s="104">
        <f t="shared" si="81"/>
        <v>0</v>
      </c>
      <c r="G71" s="104">
        <f t="shared" si="81"/>
        <v>0</v>
      </c>
      <c r="H71" s="104">
        <f t="shared" si="81"/>
        <v>0</v>
      </c>
      <c r="I71" s="104">
        <f t="shared" si="81"/>
        <v>0</v>
      </c>
      <c r="J71" s="104">
        <f t="shared" si="81"/>
        <v>0</v>
      </c>
      <c r="K71" s="104">
        <f t="shared" si="81"/>
        <v>0</v>
      </c>
      <c r="L71" s="104">
        <f t="shared" si="81"/>
        <v>0</v>
      </c>
      <c r="M71" s="104">
        <f t="shared" si="81"/>
        <v>0</v>
      </c>
      <c r="N71" s="104">
        <f t="shared" si="81"/>
        <v>0</v>
      </c>
      <c r="O71" s="281">
        <f>SUM(C71:N71)</f>
        <v>0</v>
      </c>
      <c r="P71" s="282"/>
      <c r="Q71" s="104">
        <f>IF(N70=0,0,N71*(Q70/N70))</f>
        <v>0</v>
      </c>
      <c r="R71" s="104">
        <f t="shared" ref="R71:AB71" si="82">IF(Q70=0,0,Q71*(R70/Q70))</f>
        <v>0</v>
      </c>
      <c r="S71" s="104">
        <f t="shared" si="82"/>
        <v>0</v>
      </c>
      <c r="T71" s="104">
        <f t="shared" si="82"/>
        <v>0</v>
      </c>
      <c r="U71" s="104">
        <f t="shared" si="82"/>
        <v>0</v>
      </c>
      <c r="V71" s="104">
        <f t="shared" si="82"/>
        <v>0</v>
      </c>
      <c r="W71" s="104">
        <f t="shared" si="82"/>
        <v>0</v>
      </c>
      <c r="X71" s="104">
        <f t="shared" si="82"/>
        <v>0</v>
      </c>
      <c r="Y71" s="104">
        <f t="shared" si="82"/>
        <v>0</v>
      </c>
      <c r="Z71" s="104">
        <f t="shared" si="82"/>
        <v>0</v>
      </c>
      <c r="AA71" s="104">
        <f t="shared" si="82"/>
        <v>0</v>
      </c>
      <c r="AB71" s="104">
        <f t="shared" si="82"/>
        <v>0</v>
      </c>
      <c r="AC71" s="281">
        <f>SUM(Q71:AB71)</f>
        <v>0</v>
      </c>
      <c r="AD71" s="283"/>
      <c r="AE71" s="108">
        <f>IF(SUM(Z70:AB70)=0,0,SUM(Z71:AB71)*AE70/(SUM(Z70:AB70)))</f>
        <v>0</v>
      </c>
      <c r="AF71" s="104">
        <f>IF(AE70=0,0,AE71*(AF70/AE70))</f>
        <v>0</v>
      </c>
      <c r="AG71" s="104">
        <f>IF(AF70=0,0,AF71*(AG70/AF70))</f>
        <v>0</v>
      </c>
      <c r="AH71" s="104">
        <f>IF(AG70=0,0,AG71*(AH70/AG70))</f>
        <v>0</v>
      </c>
      <c r="AI71" s="284">
        <f>SUM(AE71:AH71)</f>
        <v>0</v>
      </c>
      <c r="AJ71" s="287"/>
      <c r="AK71" s="104">
        <f>IF(AH70=0,0,AH71*(AK70/AH70))</f>
        <v>0</v>
      </c>
      <c r="AL71" s="104">
        <f>IF(AK70=0,0,AK71*(AL70/AK70))</f>
        <v>0</v>
      </c>
      <c r="AM71" s="104">
        <f>IF(AL70=0,0,AL71*(AM70/AL70))</f>
        <v>0</v>
      </c>
      <c r="AN71" s="206">
        <f>IF(AM70=0,0,AM71*(AN70/AM70))</f>
        <v>0</v>
      </c>
      <c r="AO71" s="285">
        <f>SUM(AK71:AN71)</f>
        <v>0</v>
      </c>
      <c r="AP71" s="283"/>
      <c r="AQ71" s="111">
        <f>IF(AO70=0,0,AO71*(AQ70/AO70))</f>
        <v>0</v>
      </c>
    </row>
    <row r="72" spans="1:43" ht="14.1" customHeight="1">
      <c r="A72" s="272"/>
      <c r="B72" s="249" t="s">
        <v>224</v>
      </c>
      <c r="C72" s="104">
        <v>0</v>
      </c>
      <c r="D72" s="104">
        <f>IF(C70=0,0,C72*(D70/C70))</f>
        <v>0</v>
      </c>
      <c r="E72" s="104">
        <f t="shared" ref="E72:N72" si="83">IF(D70=0,0,D72*(E70/D70))</f>
        <v>0</v>
      </c>
      <c r="F72" s="104">
        <f t="shared" si="83"/>
        <v>0</v>
      </c>
      <c r="G72" s="104">
        <f t="shared" si="83"/>
        <v>0</v>
      </c>
      <c r="H72" s="104">
        <f t="shared" si="83"/>
        <v>0</v>
      </c>
      <c r="I72" s="104">
        <f t="shared" si="83"/>
        <v>0</v>
      </c>
      <c r="J72" s="104">
        <f t="shared" si="83"/>
        <v>0</v>
      </c>
      <c r="K72" s="104">
        <f t="shared" si="83"/>
        <v>0</v>
      </c>
      <c r="L72" s="104">
        <f t="shared" si="83"/>
        <v>0</v>
      </c>
      <c r="M72" s="104">
        <f t="shared" si="83"/>
        <v>0</v>
      </c>
      <c r="N72" s="104">
        <f t="shared" si="83"/>
        <v>0</v>
      </c>
      <c r="O72" s="286">
        <f>SUM(C72:N72)</f>
        <v>0</v>
      </c>
      <c r="P72" s="282"/>
      <c r="Q72" s="104">
        <f>IF(N70=0,0,N72*(Q70/N70))</f>
        <v>0</v>
      </c>
      <c r="R72" s="104">
        <f>IF(Q70=0,0,Q72*(R70/Q70))</f>
        <v>0</v>
      </c>
      <c r="S72" s="104">
        <f t="shared" ref="S72:AB72" si="84">IF(R70=0,0,R72*(S70/R70))</f>
        <v>0</v>
      </c>
      <c r="T72" s="104">
        <f t="shared" si="84"/>
        <v>0</v>
      </c>
      <c r="U72" s="104">
        <f t="shared" si="84"/>
        <v>0</v>
      </c>
      <c r="V72" s="104">
        <f t="shared" si="84"/>
        <v>0</v>
      </c>
      <c r="W72" s="104">
        <f t="shared" si="84"/>
        <v>0</v>
      </c>
      <c r="X72" s="104">
        <f t="shared" si="84"/>
        <v>0</v>
      </c>
      <c r="Y72" s="104">
        <f t="shared" si="84"/>
        <v>0</v>
      </c>
      <c r="Z72" s="104">
        <f t="shared" si="84"/>
        <v>0</v>
      </c>
      <c r="AA72" s="104">
        <f t="shared" si="84"/>
        <v>0</v>
      </c>
      <c r="AB72" s="104">
        <f t="shared" si="84"/>
        <v>0</v>
      </c>
      <c r="AC72" s="286">
        <f>SUM(Q72:AB72)</f>
        <v>0</v>
      </c>
      <c r="AD72" s="283"/>
      <c r="AE72" s="108">
        <f>IF(SUM(Z70:AB70)=0,0,SUM(Z72:AB72)*AE70/(SUM(Z70:AB70)))</f>
        <v>0</v>
      </c>
      <c r="AF72" s="104">
        <f>IF(AE70=0,0,AE72*(AF70/AE70))</f>
        <v>0</v>
      </c>
      <c r="AG72" s="104">
        <f>IF(AF70=0,0,AF72*(AG70/AF70))</f>
        <v>0</v>
      </c>
      <c r="AH72" s="104">
        <f>IF(AG70=0,0,AG72*(AH70/AG70))</f>
        <v>0</v>
      </c>
      <c r="AI72" s="284">
        <f>SUM(AE72:AH72)</f>
        <v>0</v>
      </c>
      <c r="AJ72" s="287"/>
      <c r="AK72" s="104">
        <f>IF(AH70=0,0,AH72*(AK70/AH70))</f>
        <v>0</v>
      </c>
      <c r="AL72" s="104">
        <f>IF(AK70=0,0,AK72*(AL70/AK70))</f>
        <v>0</v>
      </c>
      <c r="AM72" s="104">
        <f>IF(AL70=0,0,AL72*(AM70/AL70))</f>
        <v>0</v>
      </c>
      <c r="AN72" s="206">
        <f>IF(AM70=0,0,AM72*(AN70/AM70))</f>
        <v>0</v>
      </c>
      <c r="AO72" s="285">
        <f>SUM(AK72:AN72)</f>
        <v>0</v>
      </c>
      <c r="AP72" s="283"/>
      <c r="AQ72" s="111">
        <f>IF(AO70=0,0,AO72*(AQ70/AO70))</f>
        <v>0</v>
      </c>
    </row>
    <row r="73" spans="1:43" ht="14.1" customHeight="1">
      <c r="A73" s="272"/>
      <c r="B73" s="249" t="s">
        <v>225</v>
      </c>
      <c r="C73" s="104">
        <v>0</v>
      </c>
      <c r="D73" s="104">
        <f>IF(C70=0,0,C73*(D70/C70))</f>
        <v>0</v>
      </c>
      <c r="E73" s="104">
        <f t="shared" ref="E73:N73" si="85">IF(D70=0,0,D73*(E70/D70))</f>
        <v>0</v>
      </c>
      <c r="F73" s="104">
        <f t="shared" si="85"/>
        <v>0</v>
      </c>
      <c r="G73" s="104">
        <f t="shared" si="85"/>
        <v>0</v>
      </c>
      <c r="H73" s="104">
        <f t="shared" si="85"/>
        <v>0</v>
      </c>
      <c r="I73" s="104">
        <f t="shared" si="85"/>
        <v>0</v>
      </c>
      <c r="J73" s="104">
        <f t="shared" si="85"/>
        <v>0</v>
      </c>
      <c r="K73" s="104">
        <f t="shared" si="85"/>
        <v>0</v>
      </c>
      <c r="L73" s="104">
        <f t="shared" si="85"/>
        <v>0</v>
      </c>
      <c r="M73" s="104">
        <f t="shared" si="85"/>
        <v>0</v>
      </c>
      <c r="N73" s="104">
        <f t="shared" si="85"/>
        <v>0</v>
      </c>
      <c r="O73" s="281">
        <f>SUM(C73:N73)</f>
        <v>0</v>
      </c>
      <c r="P73" s="282"/>
      <c r="Q73" s="104">
        <f>IF(N70=0,0,N73*(Q70/N70))</f>
        <v>0</v>
      </c>
      <c r="R73" s="104">
        <f>IF(Q70=0,0,Q73*(R70/Q70))</f>
        <v>0</v>
      </c>
      <c r="S73" s="104">
        <f t="shared" ref="S73:AB73" si="86">IF(R70=0,0,R73*(S70/R70))</f>
        <v>0</v>
      </c>
      <c r="T73" s="104">
        <f t="shared" si="86"/>
        <v>0</v>
      </c>
      <c r="U73" s="104">
        <f t="shared" si="86"/>
        <v>0</v>
      </c>
      <c r="V73" s="104">
        <f t="shared" si="86"/>
        <v>0</v>
      </c>
      <c r="W73" s="104">
        <f t="shared" si="86"/>
        <v>0</v>
      </c>
      <c r="X73" s="104">
        <f t="shared" si="86"/>
        <v>0</v>
      </c>
      <c r="Y73" s="104">
        <f t="shared" si="86"/>
        <v>0</v>
      </c>
      <c r="Z73" s="104">
        <f t="shared" si="86"/>
        <v>0</v>
      </c>
      <c r="AA73" s="104">
        <f t="shared" si="86"/>
        <v>0</v>
      </c>
      <c r="AB73" s="104">
        <f t="shared" si="86"/>
        <v>0</v>
      </c>
      <c r="AC73" s="281">
        <f>SUM(Q73:AB73)</f>
        <v>0</v>
      </c>
      <c r="AD73" s="287"/>
      <c r="AE73" s="108">
        <f>IF(SUM(Z70:AB70)=0,0,SUM(Z73:AB73)*AE70/(SUM(Z70:AB70)))</f>
        <v>0</v>
      </c>
      <c r="AF73" s="104">
        <f>IF(AE70=0,0,AE73*(AF70/AE70))</f>
        <v>0</v>
      </c>
      <c r="AG73" s="104">
        <f>IF(AF70=0,0,AF73*(AG70/AF70))</f>
        <v>0</v>
      </c>
      <c r="AH73" s="104">
        <f>IF(AG70=0,0,AG73*(AH70/AG70))</f>
        <v>0</v>
      </c>
      <c r="AI73" s="284">
        <f>SUM(AE73:AH73)</f>
        <v>0</v>
      </c>
      <c r="AJ73" s="287"/>
      <c r="AK73" s="104">
        <f>IF(AH70=0,0,AH73*(AK70/AH70))</f>
        <v>0</v>
      </c>
      <c r="AL73" s="104">
        <f>IF(AK70=0,0,AK73*(AL70/AK70))</f>
        <v>0</v>
      </c>
      <c r="AM73" s="104">
        <f>IF(AL70=0,0,AL73*(AM70/AL70))</f>
        <v>0</v>
      </c>
      <c r="AN73" s="206">
        <f>IF(AM70=0,0,AM73*(AN70/AM70))</f>
        <v>0</v>
      </c>
      <c r="AO73" s="285">
        <f>SUM(AK73:AN73)</f>
        <v>0</v>
      </c>
      <c r="AP73" s="1154"/>
      <c r="AQ73" s="111">
        <f>IF(AO70=0,0,AO73*(AQ70/AO70))</f>
        <v>0</v>
      </c>
    </row>
    <row r="74" spans="1:43" ht="14.1" customHeight="1" thickBot="1">
      <c r="A74" s="272"/>
      <c r="B74" s="250" t="s">
        <v>226</v>
      </c>
      <c r="C74" s="231">
        <v>0</v>
      </c>
      <c r="D74" s="207">
        <f>IF(C70=0,0,C74*(D70/C70))</f>
        <v>0</v>
      </c>
      <c r="E74" s="207">
        <f t="shared" ref="E74:N74" si="87">IF(D70=0,0,D74*(E70/D70))</f>
        <v>0</v>
      </c>
      <c r="F74" s="207">
        <f t="shared" si="87"/>
        <v>0</v>
      </c>
      <c r="G74" s="207">
        <f t="shared" si="87"/>
        <v>0</v>
      </c>
      <c r="H74" s="207">
        <f t="shared" si="87"/>
        <v>0</v>
      </c>
      <c r="I74" s="207">
        <f t="shared" si="87"/>
        <v>0</v>
      </c>
      <c r="J74" s="207">
        <f t="shared" si="87"/>
        <v>0</v>
      </c>
      <c r="K74" s="207">
        <f t="shared" si="87"/>
        <v>0</v>
      </c>
      <c r="L74" s="207">
        <f t="shared" si="87"/>
        <v>0</v>
      </c>
      <c r="M74" s="207">
        <f t="shared" si="87"/>
        <v>0</v>
      </c>
      <c r="N74" s="207">
        <f t="shared" si="87"/>
        <v>0</v>
      </c>
      <c r="O74" s="288">
        <f>SUM(C74:N74)</f>
        <v>0</v>
      </c>
      <c r="P74" s="282"/>
      <c r="Q74" s="233">
        <f>IF(N70=0,0,N74*(Q70/N70))</f>
        <v>0</v>
      </c>
      <c r="R74" s="232">
        <f>IF(Q70=0,0,Q74*(R70/Q70))</f>
        <v>0</v>
      </c>
      <c r="S74" s="232">
        <f t="shared" ref="S74:AB74" si="88">IF(R70=0,0,R74*(S70/R70))</f>
        <v>0</v>
      </c>
      <c r="T74" s="232">
        <f t="shared" si="88"/>
        <v>0</v>
      </c>
      <c r="U74" s="232">
        <f t="shared" si="88"/>
        <v>0</v>
      </c>
      <c r="V74" s="232">
        <f t="shared" si="88"/>
        <v>0</v>
      </c>
      <c r="W74" s="232">
        <f t="shared" si="88"/>
        <v>0</v>
      </c>
      <c r="X74" s="232">
        <f t="shared" si="88"/>
        <v>0</v>
      </c>
      <c r="Y74" s="232">
        <f t="shared" si="88"/>
        <v>0</v>
      </c>
      <c r="Z74" s="232">
        <f t="shared" si="88"/>
        <v>0</v>
      </c>
      <c r="AA74" s="232">
        <f t="shared" si="88"/>
        <v>0</v>
      </c>
      <c r="AB74" s="236">
        <f t="shared" si="88"/>
        <v>0</v>
      </c>
      <c r="AC74" s="288">
        <f>SUM(Q74:AB74)</f>
        <v>0</v>
      </c>
      <c r="AD74" s="287"/>
      <c r="AE74" s="233">
        <f>IF(SUM(Z70:AB70)=0,0,SUM(Z74:AB74)*AE70/(SUM(Z70:AB70)))</f>
        <v>0</v>
      </c>
      <c r="AF74" s="232">
        <f>IF(AE70=0,0,AE74*(AF70/AE70))</f>
        <v>0</v>
      </c>
      <c r="AG74" s="232">
        <f>IF(AF70=0,0,AF74*(AG70/AF70))</f>
        <v>0</v>
      </c>
      <c r="AH74" s="232">
        <f>IF(AG70=0,0,AG74*(AH70/AG70))</f>
        <v>0</v>
      </c>
      <c r="AI74" s="288">
        <f>SUM(AE74:AH74)</f>
        <v>0</v>
      </c>
      <c r="AJ74" s="287"/>
      <c r="AK74" s="233">
        <f>IF(AH70=0,0,AH74*(AK70/AH70))</f>
        <v>0</v>
      </c>
      <c r="AL74" s="232">
        <f>IF(AK70=0,0,AK74*(AL70/AK70))</f>
        <v>0</v>
      </c>
      <c r="AM74" s="232">
        <f>IF(AL70=0,0,AL74*(AM70/AL70))</f>
        <v>0</v>
      </c>
      <c r="AN74" s="234">
        <f>IF(AM70=0,0,AM74*(AN70/AM70))</f>
        <v>0</v>
      </c>
      <c r="AO74" s="314">
        <f>SUM(AK74:AN74)</f>
        <v>0</v>
      </c>
      <c r="AP74" s="1154"/>
      <c r="AQ74" s="235">
        <f>IF(AO70=0,0,AO74*(AQ70/AO70))</f>
        <v>0</v>
      </c>
    </row>
    <row r="75" spans="1:43" ht="14.1" customHeight="1" thickBot="1">
      <c r="B75" s="289" t="s">
        <v>227</v>
      </c>
      <c r="C75" s="1151">
        <f t="shared" ref="C75:O75" si="89">SUM(C71:C74)</f>
        <v>0</v>
      </c>
      <c r="D75" s="1152">
        <f t="shared" si="89"/>
        <v>0</v>
      </c>
      <c r="E75" s="1153">
        <f t="shared" si="89"/>
        <v>0</v>
      </c>
      <c r="F75" s="1153">
        <f t="shared" si="89"/>
        <v>0</v>
      </c>
      <c r="G75" s="1153">
        <f t="shared" si="89"/>
        <v>0</v>
      </c>
      <c r="H75" s="1153">
        <f t="shared" si="89"/>
        <v>0</v>
      </c>
      <c r="I75" s="1153">
        <f t="shared" si="89"/>
        <v>0</v>
      </c>
      <c r="J75" s="1153">
        <f t="shared" si="89"/>
        <v>0</v>
      </c>
      <c r="K75" s="1153">
        <f t="shared" si="89"/>
        <v>0</v>
      </c>
      <c r="L75" s="1153">
        <f t="shared" si="89"/>
        <v>0</v>
      </c>
      <c r="M75" s="1153">
        <f t="shared" si="89"/>
        <v>0</v>
      </c>
      <c r="N75" s="464">
        <f t="shared" si="89"/>
        <v>0</v>
      </c>
      <c r="O75" s="292">
        <f t="shared" si="89"/>
        <v>0</v>
      </c>
      <c r="P75" s="282"/>
      <c r="Q75" s="291">
        <f t="shared" ref="Q75:AC75" si="90">SUM(Q71:Q74)</f>
        <v>0</v>
      </c>
      <c r="R75" s="291">
        <f t="shared" si="90"/>
        <v>0</v>
      </c>
      <c r="S75" s="291">
        <f t="shared" si="90"/>
        <v>0</v>
      </c>
      <c r="T75" s="291">
        <f t="shared" si="90"/>
        <v>0</v>
      </c>
      <c r="U75" s="291">
        <f t="shared" si="90"/>
        <v>0</v>
      </c>
      <c r="V75" s="291">
        <f t="shared" si="90"/>
        <v>0</v>
      </c>
      <c r="W75" s="291">
        <f t="shared" si="90"/>
        <v>0</v>
      </c>
      <c r="X75" s="291">
        <f t="shared" si="90"/>
        <v>0</v>
      </c>
      <c r="Y75" s="291">
        <f t="shared" si="90"/>
        <v>0</v>
      </c>
      <c r="Z75" s="291">
        <f t="shared" si="90"/>
        <v>0</v>
      </c>
      <c r="AA75" s="291">
        <f t="shared" si="90"/>
        <v>0</v>
      </c>
      <c r="AB75" s="291">
        <f t="shared" si="90"/>
        <v>0</v>
      </c>
      <c r="AC75" s="292">
        <f t="shared" si="90"/>
        <v>0</v>
      </c>
      <c r="AD75" s="287"/>
      <c r="AE75" s="291">
        <f>SUM(AE71:AE74)</f>
        <v>0</v>
      </c>
      <c r="AF75" s="291">
        <f>SUM(AF71:AF74)</f>
        <v>0</v>
      </c>
      <c r="AG75" s="291">
        <f>SUM(AG71:AG74)</f>
        <v>0</v>
      </c>
      <c r="AH75" s="291">
        <f>SUM(AH71:AH74)</f>
        <v>0</v>
      </c>
      <c r="AI75" s="292">
        <f>SUM(AI71:AI74)</f>
        <v>0</v>
      </c>
      <c r="AJ75" s="287"/>
      <c r="AK75" s="291">
        <f>SUM(AK71:AK74)</f>
        <v>0</v>
      </c>
      <c r="AL75" s="291">
        <f>SUM(AL71:AL74)</f>
        <v>0</v>
      </c>
      <c r="AM75" s="291">
        <f>SUM(AM71:AM74)</f>
        <v>0</v>
      </c>
      <c r="AN75" s="300">
        <f>SUM(AN71:AN74)</f>
        <v>0</v>
      </c>
      <c r="AO75" s="315">
        <f>SUM(AO71:AO74)</f>
        <v>0</v>
      </c>
      <c r="AP75" s="1154"/>
      <c r="AQ75" s="292">
        <f>SUM(AQ71:AQ74)</f>
        <v>0</v>
      </c>
    </row>
    <row r="76" spans="1:43" s="88" customFormat="1" ht="13.5" customHeight="1">
      <c r="A76" s="86"/>
      <c r="B76" s="269"/>
      <c r="C76" s="86"/>
      <c r="D76" s="86"/>
      <c r="E76" s="86"/>
      <c r="F76" s="86"/>
      <c r="G76" s="86"/>
      <c r="H76" s="86"/>
      <c r="I76" s="86"/>
      <c r="J76" s="86"/>
      <c r="K76" s="86"/>
      <c r="L76" s="86"/>
      <c r="M76" s="86"/>
      <c r="O76" s="270"/>
      <c r="P76" s="262"/>
      <c r="Q76" s="86"/>
      <c r="R76" s="86"/>
      <c r="S76" s="86"/>
      <c r="T76" s="86"/>
      <c r="U76" s="86"/>
      <c r="V76" s="86"/>
      <c r="W76" s="86"/>
      <c r="X76" s="86"/>
      <c r="Y76" s="86"/>
      <c r="Z76" s="86"/>
      <c r="AA76" s="86"/>
      <c r="AC76" s="270"/>
      <c r="AE76" s="271"/>
      <c r="AF76" s="86"/>
      <c r="AG76" s="86"/>
      <c r="AI76" s="270"/>
      <c r="AJ76" s="270"/>
      <c r="AK76" s="86"/>
      <c r="AL76" s="86"/>
      <c r="AM76" s="86"/>
      <c r="AN76" s="317"/>
      <c r="AO76" s="262"/>
      <c r="AQ76" s="270"/>
    </row>
    <row r="77" spans="1:43" ht="14.1" customHeight="1">
      <c r="A77" s="272"/>
      <c r="B77" s="273" t="str">
        <f>SalesProj!B95</f>
        <v>Product Line 10</v>
      </c>
      <c r="C77" s="274"/>
      <c r="D77" s="274"/>
      <c r="E77" s="274"/>
      <c r="F77" s="274"/>
      <c r="G77" s="274"/>
      <c r="H77" s="275"/>
      <c r="I77" s="275"/>
      <c r="J77" s="275"/>
      <c r="K77" s="275"/>
      <c r="L77" s="275"/>
      <c r="M77" s="275"/>
      <c r="N77" s="276"/>
      <c r="O77" s="277"/>
      <c r="P77" s="240"/>
      <c r="Q77" s="274"/>
      <c r="R77" s="274"/>
      <c r="S77" s="274"/>
      <c r="T77" s="274"/>
      <c r="U77" s="274"/>
      <c r="V77" s="275"/>
      <c r="W77" s="275"/>
      <c r="X77" s="275"/>
      <c r="Y77" s="275"/>
      <c r="Z77" s="275"/>
      <c r="AA77" s="275"/>
      <c r="AB77" s="276"/>
      <c r="AC77" s="277"/>
      <c r="AE77" s="278"/>
      <c r="AF77" s="275"/>
      <c r="AG77" s="275"/>
      <c r="AH77" s="276"/>
      <c r="AI77" s="279"/>
      <c r="AJ77" s="246"/>
      <c r="AK77" s="275"/>
      <c r="AL77" s="275"/>
      <c r="AM77" s="275"/>
      <c r="AN77" s="318"/>
      <c r="AO77" s="316"/>
      <c r="AQ77" s="277"/>
    </row>
    <row r="78" spans="1:43" ht="14.1" customHeight="1">
      <c r="B78" s="237" t="s">
        <v>228</v>
      </c>
      <c r="C78" s="238">
        <f>SalesProj!E102</f>
        <v>0</v>
      </c>
      <c r="D78" s="238">
        <f>SalesProj!F102</f>
        <v>0</v>
      </c>
      <c r="E78" s="238">
        <f>SalesProj!G102</f>
        <v>0</v>
      </c>
      <c r="F78" s="238">
        <f>SalesProj!H102</f>
        <v>0</v>
      </c>
      <c r="G78" s="238">
        <f>SalesProj!I102</f>
        <v>0</v>
      </c>
      <c r="H78" s="238">
        <f>SalesProj!J102</f>
        <v>0</v>
      </c>
      <c r="I78" s="238">
        <f>SalesProj!K102</f>
        <v>0</v>
      </c>
      <c r="J78" s="238">
        <f>SalesProj!L102</f>
        <v>0</v>
      </c>
      <c r="K78" s="238">
        <f>SalesProj!M102</f>
        <v>0</v>
      </c>
      <c r="L78" s="238">
        <f>SalesProj!N102</f>
        <v>0</v>
      </c>
      <c r="M78" s="238">
        <f>SalesProj!O102</f>
        <v>0</v>
      </c>
      <c r="N78" s="238">
        <f>SalesProj!P102</f>
        <v>0</v>
      </c>
      <c r="O78" s="239">
        <f>SUM(C78:N78)</f>
        <v>0</v>
      </c>
      <c r="P78" s="240"/>
      <c r="Q78" s="238">
        <f>SalesProj!S102</f>
        <v>0</v>
      </c>
      <c r="R78" s="238">
        <f>SalesProj!T102</f>
        <v>0</v>
      </c>
      <c r="S78" s="238">
        <f>SalesProj!U102</f>
        <v>0</v>
      </c>
      <c r="T78" s="238">
        <f>SalesProj!V102</f>
        <v>0</v>
      </c>
      <c r="U78" s="238">
        <f>SalesProj!W102</f>
        <v>0</v>
      </c>
      <c r="V78" s="238">
        <f>SalesProj!X102</f>
        <v>0</v>
      </c>
      <c r="W78" s="238">
        <f>SalesProj!Y102</f>
        <v>0</v>
      </c>
      <c r="X78" s="238">
        <f>SalesProj!Z102</f>
        <v>0</v>
      </c>
      <c r="Y78" s="238">
        <f>SalesProj!AA102</f>
        <v>0</v>
      </c>
      <c r="Z78" s="238">
        <f>SalesProj!AB102</f>
        <v>0</v>
      </c>
      <c r="AA78" s="238">
        <f>SalesProj!AC102</f>
        <v>0</v>
      </c>
      <c r="AB78" s="238">
        <f>SalesProj!AD102</f>
        <v>0</v>
      </c>
      <c r="AC78" s="239">
        <f>SUM(Q78:AB78)</f>
        <v>0</v>
      </c>
      <c r="AE78" s="241">
        <f>SalesProj!AG102</f>
        <v>0</v>
      </c>
      <c r="AF78" s="238">
        <f>SalesProj!AH102</f>
        <v>0</v>
      </c>
      <c r="AG78" s="306">
        <f>SalesProj!AI102</f>
        <v>0</v>
      </c>
      <c r="AH78" s="238">
        <f>SalesProj!AJ102</f>
        <v>0</v>
      </c>
      <c r="AI78" s="245">
        <f>SUM(AE78:AH78)</f>
        <v>0</v>
      </c>
      <c r="AJ78" s="246"/>
      <c r="AK78" s="238">
        <f>SalesProj!AM102</f>
        <v>0</v>
      </c>
      <c r="AL78" s="238">
        <f>SalesProj!AN102</f>
        <v>0</v>
      </c>
      <c r="AM78" s="238">
        <f>SalesProj!AO102</f>
        <v>0</v>
      </c>
      <c r="AN78" s="244">
        <f>SalesProj!AP102</f>
        <v>0</v>
      </c>
      <c r="AO78" s="247">
        <f>SUM(AK78:AN78)</f>
        <v>0</v>
      </c>
      <c r="AQ78" s="248">
        <f>SalesProj!AS102</f>
        <v>0</v>
      </c>
    </row>
    <row r="79" spans="1:43" ht="14.1" customHeight="1">
      <c r="A79" s="272"/>
      <c r="B79" s="249" t="s">
        <v>223</v>
      </c>
      <c r="C79" s="104">
        <v>0</v>
      </c>
      <c r="D79" s="104">
        <f t="shared" ref="D79:N79" si="91">IF(C78=0,0,C79*(D78/C78))</f>
        <v>0</v>
      </c>
      <c r="E79" s="104">
        <f t="shared" si="91"/>
        <v>0</v>
      </c>
      <c r="F79" s="104">
        <f t="shared" si="91"/>
        <v>0</v>
      </c>
      <c r="G79" s="104">
        <f t="shared" si="91"/>
        <v>0</v>
      </c>
      <c r="H79" s="104">
        <f t="shared" si="91"/>
        <v>0</v>
      </c>
      <c r="I79" s="104">
        <f t="shared" si="91"/>
        <v>0</v>
      </c>
      <c r="J79" s="104">
        <f t="shared" si="91"/>
        <v>0</v>
      </c>
      <c r="K79" s="104">
        <f t="shared" si="91"/>
        <v>0</v>
      </c>
      <c r="L79" s="104">
        <f t="shared" si="91"/>
        <v>0</v>
      </c>
      <c r="M79" s="104">
        <f t="shared" si="91"/>
        <v>0</v>
      </c>
      <c r="N79" s="104">
        <f t="shared" si="91"/>
        <v>0</v>
      </c>
      <c r="O79" s="281">
        <f>SUM(C79:N79)</f>
        <v>0</v>
      </c>
      <c r="P79" s="282"/>
      <c r="Q79" s="104">
        <f>IF(N78=0,0,N79*(Q78/N78))</f>
        <v>0</v>
      </c>
      <c r="R79" s="104">
        <f t="shared" ref="R79:AB79" si="92">IF(Q78=0,0,Q79*(R78/Q78))</f>
        <v>0</v>
      </c>
      <c r="S79" s="104">
        <f t="shared" si="92"/>
        <v>0</v>
      </c>
      <c r="T79" s="104">
        <f t="shared" si="92"/>
        <v>0</v>
      </c>
      <c r="U79" s="104">
        <f t="shared" si="92"/>
        <v>0</v>
      </c>
      <c r="V79" s="104">
        <f t="shared" si="92"/>
        <v>0</v>
      </c>
      <c r="W79" s="104">
        <f t="shared" si="92"/>
        <v>0</v>
      </c>
      <c r="X79" s="104">
        <f t="shared" si="92"/>
        <v>0</v>
      </c>
      <c r="Y79" s="104">
        <f t="shared" si="92"/>
        <v>0</v>
      </c>
      <c r="Z79" s="104">
        <f t="shared" si="92"/>
        <v>0</v>
      </c>
      <c r="AA79" s="104">
        <f t="shared" si="92"/>
        <v>0</v>
      </c>
      <c r="AB79" s="104">
        <f t="shared" si="92"/>
        <v>0</v>
      </c>
      <c r="AC79" s="281">
        <f>SUM(Q79:AB79)</f>
        <v>0</v>
      </c>
      <c r="AD79" s="283"/>
      <c r="AE79" s="108">
        <f>IF(SUM(Z78:AB78)=0,0,SUM(Z79:AB79)*AE78/(SUM(Z78:AB78)))</f>
        <v>0</v>
      </c>
      <c r="AF79" s="104">
        <f>IF(AE78=0,0,AE79*(AF78/AE78))</f>
        <v>0</v>
      </c>
      <c r="AG79" s="104">
        <f>IF(AF78=0,0,AF79*(AG78/AF78))</f>
        <v>0</v>
      </c>
      <c r="AH79" s="104">
        <f>IF(AG78=0,0,AG79*(AH78/AG78))</f>
        <v>0</v>
      </c>
      <c r="AI79" s="284">
        <f>SUM(AE79:AH79)</f>
        <v>0</v>
      </c>
      <c r="AJ79" s="287"/>
      <c r="AK79" s="104">
        <f>IF(AH78=0,0,AH79*(AK78/AH78))</f>
        <v>0</v>
      </c>
      <c r="AL79" s="104">
        <f>IF(AK78=0,0,AK79*(AL78/AK78))</f>
        <v>0</v>
      </c>
      <c r="AM79" s="104">
        <f>IF(AL78=0,0,AL79*(AM78/AL78))</f>
        <v>0</v>
      </c>
      <c r="AN79" s="206">
        <f>IF(AM78=0,0,AM79*(AN78/AM78))</f>
        <v>0</v>
      </c>
      <c r="AO79" s="285">
        <f>SUM(AK79:AN79)</f>
        <v>0</v>
      </c>
      <c r="AP79" s="283"/>
      <c r="AQ79" s="111">
        <f>IF(AO78=0,0,AO79*(AQ78/AO78))</f>
        <v>0</v>
      </c>
    </row>
    <row r="80" spans="1:43" ht="14.1" customHeight="1">
      <c r="A80" s="272"/>
      <c r="B80" s="249" t="s">
        <v>224</v>
      </c>
      <c r="C80" s="104">
        <v>0</v>
      </c>
      <c r="D80" s="104">
        <f>IF(C78=0,0,C80*(D78/C78))</f>
        <v>0</v>
      </c>
      <c r="E80" s="104">
        <f t="shared" ref="E80:N80" si="93">IF(D78=0,0,D80*(E78/D78))</f>
        <v>0</v>
      </c>
      <c r="F80" s="104">
        <f t="shared" si="93"/>
        <v>0</v>
      </c>
      <c r="G80" s="104">
        <f t="shared" si="93"/>
        <v>0</v>
      </c>
      <c r="H80" s="104">
        <f t="shared" si="93"/>
        <v>0</v>
      </c>
      <c r="I80" s="104">
        <f t="shared" si="93"/>
        <v>0</v>
      </c>
      <c r="J80" s="104">
        <f t="shared" si="93"/>
        <v>0</v>
      </c>
      <c r="K80" s="104">
        <f t="shared" si="93"/>
        <v>0</v>
      </c>
      <c r="L80" s="104">
        <f t="shared" si="93"/>
        <v>0</v>
      </c>
      <c r="M80" s="104">
        <f t="shared" si="93"/>
        <v>0</v>
      </c>
      <c r="N80" s="104">
        <f t="shared" si="93"/>
        <v>0</v>
      </c>
      <c r="O80" s="286">
        <f>SUM(C80:N80)</f>
        <v>0</v>
      </c>
      <c r="P80" s="282"/>
      <c r="Q80" s="104">
        <f>IF(N78=0,0,N80*(Q78/N78))</f>
        <v>0</v>
      </c>
      <c r="R80" s="104">
        <f>IF(Q78=0,0,Q80*(R78/Q78))</f>
        <v>0</v>
      </c>
      <c r="S80" s="104">
        <f t="shared" ref="S80:AB80" si="94">IF(R78=0,0,R80*(S78/R78))</f>
        <v>0</v>
      </c>
      <c r="T80" s="104">
        <f t="shared" si="94"/>
        <v>0</v>
      </c>
      <c r="U80" s="104">
        <f t="shared" si="94"/>
        <v>0</v>
      </c>
      <c r="V80" s="104">
        <f t="shared" si="94"/>
        <v>0</v>
      </c>
      <c r="W80" s="104">
        <f t="shared" si="94"/>
        <v>0</v>
      </c>
      <c r="X80" s="104">
        <f t="shared" si="94"/>
        <v>0</v>
      </c>
      <c r="Y80" s="104">
        <f t="shared" si="94"/>
        <v>0</v>
      </c>
      <c r="Z80" s="104">
        <f t="shared" si="94"/>
        <v>0</v>
      </c>
      <c r="AA80" s="104">
        <f t="shared" si="94"/>
        <v>0</v>
      </c>
      <c r="AB80" s="104">
        <f t="shared" si="94"/>
        <v>0</v>
      </c>
      <c r="AC80" s="286">
        <f>SUM(Q80:AB80)</f>
        <v>0</v>
      </c>
      <c r="AD80" s="283"/>
      <c r="AE80" s="108">
        <f>IF(SUM(Z78:AB78)=0,0,SUM(Z80:AB80)*AE78/(SUM(Z78:AB78)))</f>
        <v>0</v>
      </c>
      <c r="AF80" s="104">
        <f>IF(AE78=0,0,AE80*(AF78/AE78))</f>
        <v>0</v>
      </c>
      <c r="AG80" s="104">
        <f>IF(AF78=0,0,AF80*(AG78/AF78))</f>
        <v>0</v>
      </c>
      <c r="AH80" s="104">
        <f>IF(AG78=0,0,AG80*(AH78/AG78))</f>
        <v>0</v>
      </c>
      <c r="AI80" s="284">
        <f>SUM(AE80:AH80)</f>
        <v>0</v>
      </c>
      <c r="AJ80" s="287"/>
      <c r="AK80" s="104">
        <f>IF(AH78=0,0,AH80*(AK78/AH78))</f>
        <v>0</v>
      </c>
      <c r="AL80" s="104">
        <f>IF(AK78=0,0,AK80*(AL78/AK78))</f>
        <v>0</v>
      </c>
      <c r="AM80" s="104">
        <f>IF(AL78=0,0,AL80*(AM78/AL78))</f>
        <v>0</v>
      </c>
      <c r="AN80" s="206">
        <f>IF(AM78=0,0,AM80*(AN78/AM78))</f>
        <v>0</v>
      </c>
      <c r="AO80" s="285">
        <f>SUM(AK80:AN80)</f>
        <v>0</v>
      </c>
      <c r="AP80" s="283"/>
      <c r="AQ80" s="111">
        <f>IF(AO78=0,0,AO80*(AQ78/AO78))</f>
        <v>0</v>
      </c>
    </row>
    <row r="81" spans="1:43" ht="14.1" customHeight="1">
      <c r="A81" s="272"/>
      <c r="B81" s="249" t="s">
        <v>225</v>
      </c>
      <c r="C81" s="104">
        <v>0</v>
      </c>
      <c r="D81" s="104">
        <f>IF(C78=0,0,C81*(D78/C78))</f>
        <v>0</v>
      </c>
      <c r="E81" s="104">
        <f t="shared" ref="E81:N81" si="95">IF(D78=0,0,D81*(E78/D78))</f>
        <v>0</v>
      </c>
      <c r="F81" s="104">
        <f t="shared" si="95"/>
        <v>0</v>
      </c>
      <c r="G81" s="104">
        <f t="shared" si="95"/>
        <v>0</v>
      </c>
      <c r="H81" s="104">
        <f t="shared" si="95"/>
        <v>0</v>
      </c>
      <c r="I81" s="104">
        <f t="shared" si="95"/>
        <v>0</v>
      </c>
      <c r="J81" s="104">
        <f t="shared" si="95"/>
        <v>0</v>
      </c>
      <c r="K81" s="104">
        <f t="shared" si="95"/>
        <v>0</v>
      </c>
      <c r="L81" s="104">
        <f t="shared" si="95"/>
        <v>0</v>
      </c>
      <c r="M81" s="104">
        <f t="shared" si="95"/>
        <v>0</v>
      </c>
      <c r="N81" s="104">
        <f t="shared" si="95"/>
        <v>0</v>
      </c>
      <c r="O81" s="281">
        <f>SUM(C81:N81)</f>
        <v>0</v>
      </c>
      <c r="P81" s="282"/>
      <c r="Q81" s="104">
        <f>IF(N78=0,0,N81*(Q78/N78))</f>
        <v>0</v>
      </c>
      <c r="R81" s="104">
        <f>IF(Q78=0,0,Q81*(R78/Q78))</f>
        <v>0</v>
      </c>
      <c r="S81" s="104">
        <f t="shared" ref="S81:AB81" si="96">IF(R78=0,0,R81*(S78/R78))</f>
        <v>0</v>
      </c>
      <c r="T81" s="104">
        <f t="shared" si="96"/>
        <v>0</v>
      </c>
      <c r="U81" s="104">
        <f t="shared" si="96"/>
        <v>0</v>
      </c>
      <c r="V81" s="104">
        <f t="shared" si="96"/>
        <v>0</v>
      </c>
      <c r="W81" s="104">
        <f t="shared" si="96"/>
        <v>0</v>
      </c>
      <c r="X81" s="104">
        <f t="shared" si="96"/>
        <v>0</v>
      </c>
      <c r="Y81" s="104">
        <f t="shared" si="96"/>
        <v>0</v>
      </c>
      <c r="Z81" s="104">
        <f t="shared" si="96"/>
        <v>0</v>
      </c>
      <c r="AA81" s="104">
        <f t="shared" si="96"/>
        <v>0</v>
      </c>
      <c r="AB81" s="104">
        <f t="shared" si="96"/>
        <v>0</v>
      </c>
      <c r="AC81" s="281">
        <f>SUM(Q81:AB81)</f>
        <v>0</v>
      </c>
      <c r="AD81" s="287"/>
      <c r="AE81" s="108">
        <f>IF(SUM(Z78:AB78)=0,0,SUM(Z81:AB81)*AE78/(SUM(Z78:AB78)))</f>
        <v>0</v>
      </c>
      <c r="AF81" s="104">
        <f>IF(AE78=0,0,AE81*(AF78/AE78))</f>
        <v>0</v>
      </c>
      <c r="AG81" s="104">
        <f>IF(AF78=0,0,AF81*(AG78/AF78))</f>
        <v>0</v>
      </c>
      <c r="AH81" s="104">
        <f>IF(AG78=0,0,AG81*(AH78/AG78))</f>
        <v>0</v>
      </c>
      <c r="AI81" s="284">
        <f>SUM(AE81:AH81)</f>
        <v>0</v>
      </c>
      <c r="AJ81" s="287"/>
      <c r="AK81" s="104">
        <f>IF(AH78=0,0,AH81*(AK78/AH78))</f>
        <v>0</v>
      </c>
      <c r="AL81" s="104">
        <f>IF(AK78=0,0,AK81*(AL78/AK78))</f>
        <v>0</v>
      </c>
      <c r="AM81" s="104">
        <f>IF(AL78=0,0,AL81*(AM78/AL78))</f>
        <v>0</v>
      </c>
      <c r="AN81" s="206">
        <f>IF(AM78=0,0,AM81*(AN78/AM78))</f>
        <v>0</v>
      </c>
      <c r="AO81" s="285">
        <f>SUM(AK81:AN81)</f>
        <v>0</v>
      </c>
      <c r="AP81" s="1154"/>
      <c r="AQ81" s="111">
        <f>IF(AO78=0,0,AO81*(AQ78/AO78))</f>
        <v>0</v>
      </c>
    </row>
    <row r="82" spans="1:43" ht="14.1" customHeight="1" thickBot="1">
      <c r="A82" s="272"/>
      <c r="B82" s="250" t="s">
        <v>226</v>
      </c>
      <c r="C82" s="231">
        <v>0</v>
      </c>
      <c r="D82" s="231">
        <f>IF(C78=0,0,C82*(D78/C78))</f>
        <v>0</v>
      </c>
      <c r="E82" s="232">
        <f t="shared" ref="E82:N82" si="97">IF(D78=0,0,D82*(E78/D78))</f>
        <v>0</v>
      </c>
      <c r="F82" s="232">
        <f t="shared" si="97"/>
        <v>0</v>
      </c>
      <c r="G82" s="232">
        <f t="shared" si="97"/>
        <v>0</v>
      </c>
      <c r="H82" s="232">
        <f t="shared" si="97"/>
        <v>0</v>
      </c>
      <c r="I82" s="232">
        <f t="shared" si="97"/>
        <v>0</v>
      </c>
      <c r="J82" s="232">
        <f t="shared" si="97"/>
        <v>0</v>
      </c>
      <c r="K82" s="232">
        <f t="shared" si="97"/>
        <v>0</v>
      </c>
      <c r="L82" s="231">
        <f t="shared" si="97"/>
        <v>0</v>
      </c>
      <c r="M82" s="232">
        <f t="shared" si="97"/>
        <v>0</v>
      </c>
      <c r="N82" s="236">
        <f t="shared" si="97"/>
        <v>0</v>
      </c>
      <c r="O82" s="288">
        <f>SUM(C82:N82)</f>
        <v>0</v>
      </c>
      <c r="P82" s="282"/>
      <c r="Q82" s="233">
        <f>IF(N78=0,0,N82*(Q78/N78))</f>
        <v>0</v>
      </c>
      <c r="R82" s="232">
        <f>IF(Q78=0,0,Q82*(R78/Q78))</f>
        <v>0</v>
      </c>
      <c r="S82" s="232">
        <f t="shared" ref="S82:AB82" si="98">IF(R78=0,0,R82*(S78/R78))</f>
        <v>0</v>
      </c>
      <c r="T82" s="232">
        <f t="shared" si="98"/>
        <v>0</v>
      </c>
      <c r="U82" s="232">
        <f t="shared" si="98"/>
        <v>0</v>
      </c>
      <c r="V82" s="232">
        <f t="shared" si="98"/>
        <v>0</v>
      </c>
      <c r="W82" s="232">
        <f t="shared" si="98"/>
        <v>0</v>
      </c>
      <c r="X82" s="232">
        <f t="shared" si="98"/>
        <v>0</v>
      </c>
      <c r="Y82" s="232">
        <f t="shared" si="98"/>
        <v>0</v>
      </c>
      <c r="Z82" s="232">
        <f t="shared" si="98"/>
        <v>0</v>
      </c>
      <c r="AA82" s="232">
        <f t="shared" si="98"/>
        <v>0</v>
      </c>
      <c r="AB82" s="236">
        <f t="shared" si="98"/>
        <v>0</v>
      </c>
      <c r="AC82" s="288">
        <f>SUM(Q82:AB82)</f>
        <v>0</v>
      </c>
      <c r="AD82" s="287"/>
      <c r="AE82" s="233">
        <f>IF(SUM(Z78:AB78)=0,0,SUM(Z82:AB82)*AE78/(SUM(Z78:AB78)))</f>
        <v>0</v>
      </c>
      <c r="AF82" s="232">
        <f>IF(AE78=0,0,AE82*(AF78/AE78))</f>
        <v>0</v>
      </c>
      <c r="AG82" s="232">
        <f>IF(AF78=0,0,AF82*(AG78/AF78))</f>
        <v>0</v>
      </c>
      <c r="AH82" s="232">
        <f>IF(AG78=0,0,AG82*(AH78/AG78))</f>
        <v>0</v>
      </c>
      <c r="AI82" s="288">
        <f>SUM(AE82:AH82)</f>
        <v>0</v>
      </c>
      <c r="AJ82" s="287"/>
      <c r="AK82" s="233">
        <f>IF(AH78=0,0,AH82*(AK78/AH78))</f>
        <v>0</v>
      </c>
      <c r="AL82" s="232">
        <f>IF(AK78=0,0,AK82*(AL78/AK78))</f>
        <v>0</v>
      </c>
      <c r="AM82" s="232">
        <f>IF(AL78=0,0,AL82*(AM78/AL78))</f>
        <v>0</v>
      </c>
      <c r="AN82" s="232">
        <f>IF(AM78=0,0,AM82*(AN78/AM78))</f>
        <v>0</v>
      </c>
      <c r="AO82" s="288">
        <f>SUM(AK82:AN82)</f>
        <v>0</v>
      </c>
      <c r="AP82" s="1154"/>
      <c r="AQ82" s="1156">
        <f>IF(AO78=0,0,AO82*(AQ78/AO78))</f>
        <v>0</v>
      </c>
    </row>
    <row r="83" spans="1:43" ht="14.1" customHeight="1" thickBot="1">
      <c r="B83" s="310" t="s">
        <v>227</v>
      </c>
      <c r="C83" s="290">
        <f t="shared" ref="C83:O83" si="99">SUM(C79:C82)</f>
        <v>0</v>
      </c>
      <c r="D83" s="291">
        <f t="shared" si="99"/>
        <v>0</v>
      </c>
      <c r="E83" s="291">
        <f t="shared" si="99"/>
        <v>0</v>
      </c>
      <c r="F83" s="291">
        <f t="shared" si="99"/>
        <v>0</v>
      </c>
      <c r="G83" s="291">
        <f t="shared" si="99"/>
        <v>0</v>
      </c>
      <c r="H83" s="291">
        <f t="shared" si="99"/>
        <v>0</v>
      </c>
      <c r="I83" s="291">
        <f t="shared" si="99"/>
        <v>0</v>
      </c>
      <c r="J83" s="291">
        <f t="shared" si="99"/>
        <v>0</v>
      </c>
      <c r="K83" s="291">
        <f t="shared" si="99"/>
        <v>0</v>
      </c>
      <c r="L83" s="291">
        <f t="shared" si="99"/>
        <v>0</v>
      </c>
      <c r="M83" s="291">
        <f t="shared" si="99"/>
        <v>0</v>
      </c>
      <c r="N83" s="291">
        <f t="shared" si="99"/>
        <v>0</v>
      </c>
      <c r="O83" s="292">
        <f t="shared" si="99"/>
        <v>0</v>
      </c>
      <c r="P83" s="282"/>
      <c r="Q83" s="291">
        <f t="shared" ref="Q83:AC83" si="100">SUM(Q79:Q82)</f>
        <v>0</v>
      </c>
      <c r="R83" s="291">
        <f t="shared" si="100"/>
        <v>0</v>
      </c>
      <c r="S83" s="291">
        <f t="shared" si="100"/>
        <v>0</v>
      </c>
      <c r="T83" s="291">
        <f t="shared" si="100"/>
        <v>0</v>
      </c>
      <c r="U83" s="291">
        <f t="shared" si="100"/>
        <v>0</v>
      </c>
      <c r="V83" s="291">
        <f t="shared" si="100"/>
        <v>0</v>
      </c>
      <c r="W83" s="291">
        <f t="shared" si="100"/>
        <v>0</v>
      </c>
      <c r="X83" s="291">
        <f t="shared" si="100"/>
        <v>0</v>
      </c>
      <c r="Y83" s="291">
        <f t="shared" si="100"/>
        <v>0</v>
      </c>
      <c r="Z83" s="291">
        <f t="shared" si="100"/>
        <v>0</v>
      </c>
      <c r="AA83" s="291">
        <f t="shared" si="100"/>
        <v>0</v>
      </c>
      <c r="AB83" s="291">
        <f t="shared" si="100"/>
        <v>0</v>
      </c>
      <c r="AC83" s="292">
        <f t="shared" si="100"/>
        <v>0</v>
      </c>
      <c r="AD83" s="287"/>
      <c r="AE83" s="291">
        <f>SUM(AE79:AE82)</f>
        <v>0</v>
      </c>
      <c r="AF83" s="291">
        <f>SUM(AF79:AF82)</f>
        <v>0</v>
      </c>
      <c r="AG83" s="291">
        <f>SUM(AG79:AG82)</f>
        <v>0</v>
      </c>
      <c r="AH83" s="291">
        <f>SUM(AH79:AH82)</f>
        <v>0</v>
      </c>
      <c r="AI83" s="292">
        <f>SUM(AI79:AI82)</f>
        <v>0</v>
      </c>
      <c r="AJ83" s="287"/>
      <c r="AK83" s="291">
        <f>SUM(AK79:AK82)</f>
        <v>0</v>
      </c>
      <c r="AL83" s="291">
        <f>SUM(AL79:AL82)</f>
        <v>0</v>
      </c>
      <c r="AM83" s="291">
        <f>SUM(AM79:AM82)</f>
        <v>0</v>
      </c>
      <c r="AN83" s="291">
        <f>SUM(AN79:AN82)</f>
        <v>0</v>
      </c>
      <c r="AO83" s="292">
        <f>SUM(AO79:AO82)</f>
        <v>0</v>
      </c>
      <c r="AP83" s="287"/>
      <c r="AQ83" s="292">
        <f>SUM(AQ79:AQ82)</f>
        <v>0</v>
      </c>
    </row>
    <row r="84" spans="1:43" ht="14.1" customHeight="1" thickBot="1">
      <c r="B84" s="294"/>
      <c r="C84" s="295"/>
      <c r="D84" s="295"/>
      <c r="E84" s="295"/>
      <c r="F84" s="295"/>
      <c r="G84" s="295"/>
      <c r="H84" s="295"/>
      <c r="I84" s="295"/>
      <c r="J84" s="295"/>
      <c r="K84" s="295"/>
      <c r="L84" s="295"/>
      <c r="M84" s="295"/>
      <c r="N84" s="296"/>
      <c r="O84" s="297"/>
      <c r="P84" s="240"/>
      <c r="Q84" s="295"/>
      <c r="R84" s="295"/>
      <c r="S84" s="295"/>
      <c r="T84" s="295"/>
      <c r="U84" s="295"/>
      <c r="V84" s="295"/>
      <c r="W84" s="295"/>
      <c r="X84" s="295"/>
      <c r="Y84" s="295"/>
      <c r="Z84" s="295"/>
      <c r="AA84" s="295"/>
      <c r="AB84" s="296"/>
      <c r="AC84" s="297"/>
      <c r="AE84" s="298"/>
      <c r="AF84" s="295"/>
      <c r="AG84" s="295"/>
      <c r="AH84" s="296"/>
      <c r="AI84" s="319"/>
      <c r="AK84" s="298"/>
      <c r="AL84" s="295"/>
      <c r="AM84" s="295"/>
      <c r="AN84" s="299"/>
      <c r="AO84" s="299"/>
      <c r="AQ84" s="297"/>
    </row>
    <row r="85" spans="1:43" ht="14.1" customHeight="1" thickBot="1">
      <c r="B85" s="310" t="s">
        <v>229</v>
      </c>
      <c r="C85" s="301">
        <f t="shared" ref="C85:N85" si="101">SUBTOTAL(109, C83,C75,C67,C59,C51,C43,C35,C27,C19,C11)</f>
        <v>0</v>
      </c>
      <c r="D85" s="301">
        <f t="shared" si="101"/>
        <v>0</v>
      </c>
      <c r="E85" s="301">
        <f t="shared" si="101"/>
        <v>0</v>
      </c>
      <c r="F85" s="301">
        <f t="shared" si="101"/>
        <v>0</v>
      </c>
      <c r="G85" s="301">
        <f t="shared" si="101"/>
        <v>0</v>
      </c>
      <c r="H85" s="301">
        <f t="shared" si="101"/>
        <v>0</v>
      </c>
      <c r="I85" s="301">
        <f t="shared" si="101"/>
        <v>0</v>
      </c>
      <c r="J85" s="301">
        <f t="shared" si="101"/>
        <v>0</v>
      </c>
      <c r="K85" s="301">
        <f t="shared" si="101"/>
        <v>0</v>
      </c>
      <c r="L85" s="301">
        <f t="shared" si="101"/>
        <v>0</v>
      </c>
      <c r="M85" s="301">
        <f t="shared" si="101"/>
        <v>0</v>
      </c>
      <c r="N85" s="301">
        <f t="shared" si="101"/>
        <v>0</v>
      </c>
      <c r="O85" s="302">
        <f>SUM(C85:N85)</f>
        <v>0</v>
      </c>
      <c r="P85" s="303"/>
      <c r="Q85" s="301">
        <f t="shared" ref="Q85:AB85" si="102">SUBTOTAL(109, Q83,Q75,Q67,Q59,Q51,Q43,Q35,Q27,Q19,Q11)</f>
        <v>0</v>
      </c>
      <c r="R85" s="301">
        <f t="shared" si="102"/>
        <v>0</v>
      </c>
      <c r="S85" s="301">
        <f t="shared" si="102"/>
        <v>0</v>
      </c>
      <c r="T85" s="301">
        <f t="shared" si="102"/>
        <v>0</v>
      </c>
      <c r="U85" s="301">
        <f t="shared" si="102"/>
        <v>0</v>
      </c>
      <c r="V85" s="301">
        <f t="shared" si="102"/>
        <v>0</v>
      </c>
      <c r="W85" s="301">
        <f t="shared" si="102"/>
        <v>0</v>
      </c>
      <c r="X85" s="301">
        <f t="shared" si="102"/>
        <v>0</v>
      </c>
      <c r="Y85" s="301">
        <f t="shared" si="102"/>
        <v>0</v>
      </c>
      <c r="Z85" s="301">
        <f t="shared" si="102"/>
        <v>0</v>
      </c>
      <c r="AA85" s="301">
        <f t="shared" si="102"/>
        <v>0</v>
      </c>
      <c r="AB85" s="301">
        <f t="shared" si="102"/>
        <v>0</v>
      </c>
      <c r="AC85" s="302">
        <f>SUM(Q85:AB85)</f>
        <v>0</v>
      </c>
      <c r="AD85" s="304"/>
      <c r="AE85" s="301">
        <f>SUBTOTAL(109, AE83,AE75,AE67,AE59,AE51,AE43,AE35,AE27,AE19,AE11)</f>
        <v>0</v>
      </c>
      <c r="AF85" s="301">
        <f>SUBTOTAL(109, AF83,AF75,AF67,AF59,AF51,AF43,AF35,AF27,AF19,AF11)</f>
        <v>0</v>
      </c>
      <c r="AG85" s="301">
        <f>SUBTOTAL(109, AG83,AG75,AG67,AG59,AG51,AG43,AG35,AG27,AG19,AG11)</f>
        <v>0</v>
      </c>
      <c r="AH85" s="301">
        <f>SUBTOTAL(109, AH83,AH75,AH67,AH59,AH51,AH43,AH35,AH27,AH19,AH11)</f>
        <v>0</v>
      </c>
      <c r="AI85" s="305">
        <f>SUM(AE85:AH85)</f>
        <v>0</v>
      </c>
      <c r="AJ85" s="304"/>
      <c r="AK85" s="301">
        <f>SUBTOTAL(109, AK83,AK75,AK67,AK59,AK51,AK43,AK35,AK27,AK19,AK11)</f>
        <v>0</v>
      </c>
      <c r="AL85" s="301">
        <f>SUBTOTAL(109, AL83,AL75,AL67,AL59,AL51,AL43,AL35,AL27,AL19,AL11)</f>
        <v>0</v>
      </c>
      <c r="AM85" s="301">
        <f>SUBTOTAL(109, AM83,AM75,AM67,AM59,AM51,AM43,AM35,AM27,AM19,AM11)</f>
        <v>0</v>
      </c>
      <c r="AN85" s="301">
        <f>SUBTOTAL(109, AN83,AN75,AN67,AN59,AN51,AN43,AN35,AN27,AN19,AN11)</f>
        <v>0</v>
      </c>
      <c r="AO85" s="302">
        <f>SUM(AK85:AN85)</f>
        <v>0</v>
      </c>
      <c r="AP85" s="304"/>
      <c r="AQ85" s="301">
        <f>SUBTOTAL(109, AQ83,AQ75,AQ67,AQ59,AQ51,AQ43,AQ35,AQ27,AQ19,AQ11)</f>
        <v>0</v>
      </c>
    </row>
  </sheetData>
  <sheetProtection sheet="1" objects="1" scenarios="1"/>
  <phoneticPr fontId="3" type="noConversion"/>
  <conditionalFormatting sqref="C11 C19 C27 C35 C43 C51 C59 C67 C75 C83">
    <cfRule type="cellIs" dxfId="13" priority="2" stopIfTrue="1" operator="lessThan">
      <formula>$C6</formula>
    </cfRule>
  </conditionalFormatting>
  <conditionalFormatting sqref="D11:N11 D19:N19 D27:N27 D35:N35 D43:N43 D51:N51 D59:N59 D67:N67 D75:N75 D83:N83">
    <cfRule type="expression" dxfId="12" priority="3" stopIfTrue="1">
      <formula>SUM($C11:D11)&lt;SUM($C6:D6)</formula>
    </cfRule>
  </conditionalFormatting>
  <conditionalFormatting sqref="O11 O19 O27 O35 O43 O51 O59 O67 O75 O83">
    <cfRule type="cellIs" dxfId="11" priority="4" stopIfTrue="1" operator="lessThan">
      <formula>O6</formula>
    </cfRule>
  </conditionalFormatting>
  <conditionalFormatting sqref="Q11:AB11 Q19:AB19 Q27:AB27 Q35:AB35 Q43:AB43 Q51:AB51 Q59:AB59 Q67:AB67 Q75:AB75 Q83:AB83">
    <cfRule type="expression" dxfId="10" priority="5" stopIfTrue="1">
      <formula>SUM($O11:Q11)&lt;SUM($O6:Q6)</formula>
    </cfRule>
  </conditionalFormatting>
  <conditionalFormatting sqref="AE11 AE19 AE27 AE35 AE43 AE51 AE59 AE67 AE75 AE83">
    <cfRule type="expression" dxfId="9" priority="6" stopIfTrue="1">
      <formula>SUM($O11,$AC11,AE11)&lt;SUM($O6,$AC6,AE6)</formula>
    </cfRule>
  </conditionalFormatting>
  <conditionalFormatting sqref="AF11:AH11 AF19:AH19 AF27:AH27 AF35:AH35 AF43:AH43 AF51:AH51 AF59:AH59 AF67:AH67 AF75:AH75 AF83:AH83">
    <cfRule type="expression" dxfId="8" priority="7" stopIfTrue="1">
      <formula>SUM($O11,$AC11,$AE11:AF11)&lt;SUM($O6,$AC6,$AE6:AF6)</formula>
    </cfRule>
  </conditionalFormatting>
  <conditionalFormatting sqref="AK11 AK19 AK27 AK35 AK43 AK51 AK59 AK67 AK75 AK83">
    <cfRule type="expression" dxfId="7" priority="8" stopIfTrue="1">
      <formula>SUM($O11,$AC11,$AI11,$AK11)&lt;SUM($O6,$AC6,$AI6,$AK6)</formula>
    </cfRule>
  </conditionalFormatting>
  <conditionalFormatting sqref="AL11:AN11 AL19:AN19 AL27:AN27 AL35:AN35 AL43:AN43 AL51:AN51 AL59:AN59 AL67:AN67 AL75:AN75 AL83:AN83">
    <cfRule type="expression" dxfId="6" priority="9" stopIfTrue="1">
      <formula>SUM($O11,$AC11,$AI11,$AK11:AL11)&lt;SUM($O6,$AC6,$AI6,$AK6:AL6)</formula>
    </cfRule>
  </conditionalFormatting>
  <conditionalFormatting sqref="AC11 AC19 AC27 AC35 AC43 AC51 AC59 AC67 AC75 AC83">
    <cfRule type="expression" dxfId="5" priority="10" stopIfTrue="1">
      <formula>SUM(AC6,O6)&gt;SUM(AC11,O11)</formula>
    </cfRule>
  </conditionalFormatting>
  <conditionalFormatting sqref="AI11 AI19 AI27 AI35 AI43 AI51 AI59 AI67 AI75 AI83">
    <cfRule type="expression" dxfId="4" priority="11" stopIfTrue="1">
      <formula>SUM(O6,AB6,AI6)&gt;SUM(O11,AB11,AI11)</formula>
    </cfRule>
  </conditionalFormatting>
  <conditionalFormatting sqref="AO11 AO19 AO27 AO35 AO43 AO51 AO59 AO67 AO75 AO83">
    <cfRule type="expression" dxfId="3" priority="12" stopIfTrue="1">
      <formula>SUM(O6,AC6,AI6,AO6)&gt;SUM(O11,AC11,AI11,AO11)</formula>
    </cfRule>
  </conditionalFormatting>
  <conditionalFormatting sqref="AQ11 AQ19 AQ27 AQ35 AQ43 AQ51 AQ59 AQ67 AQ75 AQ83">
    <cfRule type="expression" dxfId="2" priority="13" stopIfTrue="1">
      <formula>SUM(O6,AC6,AI6,AO6,AQ6)&gt;SUM(O11,AC11,AI11,AO11,AQ11)</formula>
    </cfRule>
  </conditionalFormatting>
  <printOptions horizontalCentered="1"/>
  <pageMargins left="0.75" right="0.75" top="1.25" bottom="1" header="0.5" footer="0.5"/>
  <pageSetup scale="60" orientation="landscape" horizontalDpi="4294967293" verticalDpi="4294967292" r:id="rId1"/>
  <headerFooter alignWithMargins="0">
    <oddHeader>&amp;A</oddHeader>
    <oddFooter>Page &amp;P of &amp;N</oddFooter>
  </headerFooter>
  <legacyDrawing r:id="rId2"/>
</worksheet>
</file>

<file path=xl/worksheets/sheet9.xml><?xml version="1.0" encoding="utf-8"?>
<worksheet xmlns="http://schemas.openxmlformats.org/spreadsheetml/2006/main" xmlns:r="http://schemas.openxmlformats.org/officeDocument/2006/relationships">
  <sheetPr codeName="Sheet3">
    <pageSetUpPr autoPageBreaks="0" fitToPage="1"/>
  </sheetPr>
  <dimension ref="A1:AH87"/>
  <sheetViews>
    <sheetView showGridLines="0" showOutlineSymbols="0" zoomScaleNormal="100" workbookViewId="0">
      <pane ySplit="3" topLeftCell="A4" activePane="bottomLeft" state="frozen"/>
      <selection activeCell="G6" sqref="G6"/>
      <selection pane="bottomLeft" activeCell="B6" sqref="B6"/>
    </sheetView>
  </sheetViews>
  <sheetFormatPr defaultRowHeight="12.75"/>
  <cols>
    <col min="1" max="1" width="1.7109375" style="84" customWidth="1"/>
    <col min="2" max="2" width="38.42578125" style="84" customWidth="1"/>
    <col min="3" max="3" width="11.28515625" style="84" customWidth="1"/>
    <col min="4" max="4" width="8.5703125" style="84" customWidth="1"/>
    <col min="5" max="5" width="6" style="84" customWidth="1"/>
    <col min="6" max="6" width="8.7109375" style="84" customWidth="1"/>
    <col min="7" max="7" width="10.28515625" style="84" customWidth="1"/>
    <col min="8" max="8" width="1" style="84" customWidth="1"/>
    <col min="9" max="9" width="64.28515625" style="84" customWidth="1"/>
    <col min="10" max="10" width="10.140625" style="84" bestFit="1" customWidth="1"/>
    <col min="11" max="16384" width="9.140625" style="84"/>
  </cols>
  <sheetData>
    <row r="1" spans="1:10" ht="9.75" customHeight="1">
      <c r="A1" s="336"/>
      <c r="B1" s="336"/>
      <c r="C1" s="336"/>
      <c r="D1" s="336"/>
      <c r="E1" s="336"/>
      <c r="F1" s="336"/>
      <c r="G1" s="336"/>
    </row>
    <row r="2" spans="1:10" ht="24.75" customHeight="1">
      <c r="A2" s="337"/>
      <c r="B2" s="338" t="s">
        <v>213</v>
      </c>
      <c r="C2" s="257"/>
      <c r="D2" s="257"/>
      <c r="E2" s="85"/>
      <c r="F2" s="257"/>
      <c r="G2" s="257"/>
    </row>
    <row r="3" spans="1:10" ht="33.75" customHeight="1" thickBot="1">
      <c r="A3" s="86"/>
      <c r="B3" s="339" t="s">
        <v>200</v>
      </c>
      <c r="C3" s="997" t="s">
        <v>211</v>
      </c>
      <c r="D3" s="1207" t="s">
        <v>201</v>
      </c>
      <c r="E3" s="1208"/>
      <c r="F3" s="997" t="s">
        <v>212</v>
      </c>
      <c r="G3" s="997" t="s">
        <v>203</v>
      </c>
      <c r="H3" s="345"/>
      <c r="I3" s="345"/>
    </row>
    <row r="4" spans="1:10" s="345" customFormat="1" ht="15" customHeight="1">
      <c r="A4" s="86"/>
      <c r="B4" s="516"/>
      <c r="C4" s="340"/>
      <c r="D4" s="998"/>
      <c r="E4" s="999"/>
      <c r="F4" s="343"/>
      <c r="G4" s="344"/>
      <c r="I4" s="776" t="s">
        <v>331</v>
      </c>
    </row>
    <row r="5" spans="1:10" s="90" customFormat="1" ht="14.1" customHeight="1">
      <c r="B5" s="91" t="s">
        <v>209</v>
      </c>
      <c r="C5" s="900"/>
      <c r="D5" s="1000" t="s">
        <v>204</v>
      </c>
      <c r="E5" s="1000" t="s">
        <v>205</v>
      </c>
      <c r="F5" s="345"/>
      <c r="G5" s="794"/>
      <c r="H5" s="776"/>
      <c r="I5" s="901">
        <f>cStartDate</f>
        <v>39813</v>
      </c>
    </row>
    <row r="6" spans="1:10" s="90" customFormat="1" ht="14.1" customHeight="1">
      <c r="B6" s="1020" t="s">
        <v>349</v>
      </c>
      <c r="C6" s="1026">
        <v>0</v>
      </c>
      <c r="D6" s="1022" t="s">
        <v>384</v>
      </c>
      <c r="E6" s="1023">
        <v>2013</v>
      </c>
      <c r="F6" s="1024">
        <v>1</v>
      </c>
      <c r="G6" s="1021">
        <v>0</v>
      </c>
      <c r="H6" s="776"/>
      <c r="I6" s="896" t="str">
        <f t="shared" ref="I6:I15" si="0">IF(AND(DATEVALUE("01-"&amp; $D6 &amp;"-"&amp; $E6) &lt;cStartDate, C6&gt;0), "WARNING - Purchase date must be on or after your business's start date.", "")</f>
        <v/>
      </c>
      <c r="J6" s="626"/>
    </row>
    <row r="7" spans="1:10" s="90" customFormat="1" ht="14.1" customHeight="1">
      <c r="B7" s="1020" t="s">
        <v>349</v>
      </c>
      <c r="C7" s="1026">
        <v>0</v>
      </c>
      <c r="D7" s="1022" t="s">
        <v>384</v>
      </c>
      <c r="E7" s="1023">
        <v>2013</v>
      </c>
      <c r="F7" s="1024">
        <v>1</v>
      </c>
      <c r="G7" s="1021">
        <v>0</v>
      </c>
      <c r="H7" s="776"/>
      <c r="I7" s="896" t="str">
        <f t="shared" si="0"/>
        <v/>
      </c>
    </row>
    <row r="8" spans="1:10" s="90" customFormat="1" ht="14.1" customHeight="1">
      <c r="B8" s="1020" t="s">
        <v>349</v>
      </c>
      <c r="C8" s="1026">
        <v>0</v>
      </c>
      <c r="D8" s="1022" t="s">
        <v>384</v>
      </c>
      <c r="E8" s="1023">
        <v>2013</v>
      </c>
      <c r="F8" s="1024">
        <v>1</v>
      </c>
      <c r="G8" s="1021">
        <v>0</v>
      </c>
      <c r="H8" s="776"/>
      <c r="I8" s="896" t="str">
        <f>IF(AND(DATEVALUE("01-"&amp; $D8 &amp;"-"&amp; $E8) &lt;cStartDate, C8&gt;0), "WARNING - Purchase date must be on or after your business's start date.", "")</f>
        <v/>
      </c>
    </row>
    <row r="9" spans="1:10" s="90" customFormat="1" ht="14.1" customHeight="1">
      <c r="B9" s="1020" t="s">
        <v>349</v>
      </c>
      <c r="C9" s="1026">
        <v>0</v>
      </c>
      <c r="D9" s="1022" t="s">
        <v>384</v>
      </c>
      <c r="E9" s="1023">
        <v>2013</v>
      </c>
      <c r="F9" s="1024">
        <v>1</v>
      </c>
      <c r="G9" s="1021">
        <v>0</v>
      </c>
      <c r="H9" s="776"/>
      <c r="I9" s="896" t="str">
        <f t="shared" si="0"/>
        <v/>
      </c>
    </row>
    <row r="10" spans="1:10" s="90" customFormat="1" ht="14.1" customHeight="1">
      <c r="B10" s="1020" t="s">
        <v>349</v>
      </c>
      <c r="C10" s="1026">
        <v>0</v>
      </c>
      <c r="D10" s="1022" t="s">
        <v>384</v>
      </c>
      <c r="E10" s="1023">
        <v>2013</v>
      </c>
      <c r="F10" s="1024">
        <v>1</v>
      </c>
      <c r="G10" s="1021">
        <v>0</v>
      </c>
      <c r="H10" s="776"/>
      <c r="I10" s="896" t="str">
        <f t="shared" si="0"/>
        <v/>
      </c>
    </row>
    <row r="11" spans="1:10" s="90" customFormat="1" ht="14.1" customHeight="1">
      <c r="B11" s="1020" t="s">
        <v>349</v>
      </c>
      <c r="C11" s="1026">
        <v>0</v>
      </c>
      <c r="D11" s="1022" t="s">
        <v>384</v>
      </c>
      <c r="E11" s="1023">
        <v>2013</v>
      </c>
      <c r="F11" s="1024">
        <v>1</v>
      </c>
      <c r="G11" s="1021">
        <v>0</v>
      </c>
      <c r="H11" s="776"/>
      <c r="I11" s="896" t="str">
        <f t="shared" si="0"/>
        <v/>
      </c>
    </row>
    <row r="12" spans="1:10" s="90" customFormat="1" ht="14.1" customHeight="1">
      <c r="B12" s="1020" t="s">
        <v>349</v>
      </c>
      <c r="C12" s="1026">
        <v>0</v>
      </c>
      <c r="D12" s="1022" t="s">
        <v>384</v>
      </c>
      <c r="E12" s="1023">
        <v>2013</v>
      </c>
      <c r="F12" s="1024">
        <v>1</v>
      </c>
      <c r="G12" s="1021">
        <v>0</v>
      </c>
      <c r="H12" s="776"/>
      <c r="I12" s="896" t="str">
        <f t="shared" si="0"/>
        <v/>
      </c>
    </row>
    <row r="13" spans="1:10" s="90" customFormat="1" ht="14.1" customHeight="1">
      <c r="B13" s="1020" t="s">
        <v>349</v>
      </c>
      <c r="C13" s="1026">
        <v>0</v>
      </c>
      <c r="D13" s="1022" t="s">
        <v>384</v>
      </c>
      <c r="E13" s="1023">
        <v>2013</v>
      </c>
      <c r="F13" s="1024">
        <v>1</v>
      </c>
      <c r="G13" s="1021">
        <v>0</v>
      </c>
      <c r="H13" s="776"/>
      <c r="I13" s="896" t="str">
        <f t="shared" si="0"/>
        <v/>
      </c>
    </row>
    <row r="14" spans="1:10" s="90" customFormat="1" ht="14.1" customHeight="1">
      <c r="B14" s="1020" t="s">
        <v>349</v>
      </c>
      <c r="C14" s="1026">
        <v>0</v>
      </c>
      <c r="D14" s="1022" t="s">
        <v>384</v>
      </c>
      <c r="E14" s="1023">
        <v>2013</v>
      </c>
      <c r="F14" s="1024">
        <v>1</v>
      </c>
      <c r="G14" s="1021">
        <v>0</v>
      </c>
      <c r="H14" s="776"/>
      <c r="I14" s="896" t="str">
        <f t="shared" si="0"/>
        <v/>
      </c>
    </row>
    <row r="15" spans="1:10" s="90" customFormat="1" ht="14.1" customHeight="1">
      <c r="A15" s="89"/>
      <c r="B15" s="1020" t="s">
        <v>349</v>
      </c>
      <c r="C15" s="1026">
        <v>0</v>
      </c>
      <c r="D15" s="1022" t="s">
        <v>384</v>
      </c>
      <c r="E15" s="1023">
        <v>2013</v>
      </c>
      <c r="F15" s="1024">
        <v>1</v>
      </c>
      <c r="G15" s="1021">
        <v>0</v>
      </c>
      <c r="H15" s="776"/>
      <c r="I15" s="896" t="str">
        <f t="shared" si="0"/>
        <v/>
      </c>
    </row>
    <row r="16" spans="1:10" s="90" customFormat="1" ht="14.1" customHeight="1">
      <c r="B16" s="91"/>
      <c r="C16" s="902"/>
      <c r="D16" s="794"/>
      <c r="E16" s="794"/>
      <c r="F16" s="345"/>
      <c r="G16" s="794"/>
      <c r="H16" s="776"/>
      <c r="I16" s="896"/>
    </row>
    <row r="17" spans="1:9" s="90" customFormat="1" ht="14.1" customHeight="1">
      <c r="B17" s="93" t="s">
        <v>210</v>
      </c>
      <c r="C17" s="903"/>
      <c r="D17" s="795"/>
      <c r="E17" s="795"/>
      <c r="F17" s="904"/>
      <c r="G17" s="795"/>
      <c r="H17" s="776"/>
      <c r="I17" s="896"/>
    </row>
    <row r="18" spans="1:9" s="94" customFormat="1" ht="14.1" customHeight="1">
      <c r="B18" s="1020" t="s">
        <v>349</v>
      </c>
      <c r="C18" s="1021">
        <v>0</v>
      </c>
      <c r="D18" s="1022" t="s">
        <v>384</v>
      </c>
      <c r="E18" s="1023">
        <v>2013</v>
      </c>
      <c r="F18" s="1024">
        <v>1</v>
      </c>
      <c r="G18" s="1021">
        <v>0</v>
      </c>
      <c r="H18" s="256"/>
      <c r="I18" s="896" t="str">
        <f t="shared" ref="I18:I37" si="1">IF(AND(DATEVALUE("01-"&amp; $D18 &amp;"-"&amp; $E18) &lt;cStartDate, C18&gt;0), "WARNING - Purchase date must be on or after your business's start date.", "")</f>
        <v/>
      </c>
    </row>
    <row r="19" spans="1:9" s="94" customFormat="1" ht="14.1" customHeight="1">
      <c r="B19" s="1020" t="s">
        <v>349</v>
      </c>
      <c r="C19" s="1025">
        <v>0</v>
      </c>
      <c r="D19" s="1022" t="s">
        <v>384</v>
      </c>
      <c r="E19" s="1023">
        <v>2013</v>
      </c>
      <c r="F19" s="1024">
        <v>1</v>
      </c>
      <c r="G19" s="1021">
        <v>0</v>
      </c>
      <c r="H19" s="256"/>
      <c r="I19" s="896" t="str">
        <f t="shared" si="1"/>
        <v/>
      </c>
    </row>
    <row r="20" spans="1:9" s="94" customFormat="1" ht="14.1" customHeight="1">
      <c r="A20" s="95"/>
      <c r="B20" s="1020" t="s">
        <v>349</v>
      </c>
      <c r="C20" s="1025">
        <v>0</v>
      </c>
      <c r="D20" s="1022" t="s">
        <v>384</v>
      </c>
      <c r="E20" s="1023">
        <v>2013</v>
      </c>
      <c r="F20" s="1024">
        <v>1</v>
      </c>
      <c r="G20" s="1021">
        <v>0</v>
      </c>
      <c r="H20" s="256"/>
      <c r="I20" s="896" t="str">
        <f t="shared" si="1"/>
        <v/>
      </c>
    </row>
    <row r="21" spans="1:9" s="94" customFormat="1" ht="14.1" customHeight="1">
      <c r="A21" s="95"/>
      <c r="B21" s="1020" t="s">
        <v>349</v>
      </c>
      <c r="C21" s="1025">
        <v>0</v>
      </c>
      <c r="D21" s="1022" t="s">
        <v>384</v>
      </c>
      <c r="E21" s="1023">
        <v>2013</v>
      </c>
      <c r="F21" s="1024">
        <v>1</v>
      </c>
      <c r="G21" s="1021">
        <v>0</v>
      </c>
      <c r="H21" s="256"/>
      <c r="I21" s="896" t="str">
        <f t="shared" si="1"/>
        <v/>
      </c>
    </row>
    <row r="22" spans="1:9" s="94" customFormat="1" ht="14.1" customHeight="1">
      <c r="A22" s="95"/>
      <c r="B22" s="1020" t="s">
        <v>349</v>
      </c>
      <c r="C22" s="1025">
        <v>0</v>
      </c>
      <c r="D22" s="1022" t="s">
        <v>384</v>
      </c>
      <c r="E22" s="1023">
        <v>2013</v>
      </c>
      <c r="F22" s="1024">
        <v>1</v>
      </c>
      <c r="G22" s="1021">
        <v>0</v>
      </c>
      <c r="H22" s="256"/>
      <c r="I22" s="896" t="str">
        <f t="shared" si="1"/>
        <v/>
      </c>
    </row>
    <row r="23" spans="1:9" s="94" customFormat="1" ht="14.1" customHeight="1">
      <c r="A23" s="95"/>
      <c r="B23" s="1020" t="s">
        <v>349</v>
      </c>
      <c r="C23" s="1025">
        <v>0</v>
      </c>
      <c r="D23" s="1022" t="s">
        <v>384</v>
      </c>
      <c r="E23" s="1023">
        <v>2013</v>
      </c>
      <c r="F23" s="1024">
        <v>1</v>
      </c>
      <c r="G23" s="1021">
        <v>0</v>
      </c>
      <c r="H23" s="256"/>
      <c r="I23" s="896" t="str">
        <f t="shared" si="1"/>
        <v/>
      </c>
    </row>
    <row r="24" spans="1:9" s="90" customFormat="1" ht="14.1" customHeight="1">
      <c r="B24" s="1020" t="s">
        <v>349</v>
      </c>
      <c r="C24" s="1026">
        <v>0</v>
      </c>
      <c r="D24" s="1022" t="s">
        <v>384</v>
      </c>
      <c r="E24" s="1023">
        <v>2013</v>
      </c>
      <c r="F24" s="1024">
        <v>1</v>
      </c>
      <c r="G24" s="1021">
        <v>0</v>
      </c>
      <c r="H24" s="776"/>
      <c r="I24" s="896" t="str">
        <f t="shared" si="1"/>
        <v/>
      </c>
    </row>
    <row r="25" spans="1:9" s="90" customFormat="1" ht="14.1" customHeight="1">
      <c r="B25" s="1020" t="s">
        <v>349</v>
      </c>
      <c r="C25" s="1026">
        <v>0</v>
      </c>
      <c r="D25" s="1022" t="s">
        <v>384</v>
      </c>
      <c r="E25" s="1023">
        <v>2013</v>
      </c>
      <c r="F25" s="1024">
        <v>1</v>
      </c>
      <c r="G25" s="1021">
        <v>0</v>
      </c>
      <c r="H25" s="776"/>
      <c r="I25" s="896" t="str">
        <f t="shared" si="1"/>
        <v/>
      </c>
    </row>
    <row r="26" spans="1:9" s="90" customFormat="1" ht="14.1" customHeight="1">
      <c r="A26" s="89"/>
      <c r="B26" s="1020" t="s">
        <v>349</v>
      </c>
      <c r="C26" s="1026">
        <v>0</v>
      </c>
      <c r="D26" s="1022" t="s">
        <v>384</v>
      </c>
      <c r="E26" s="1023">
        <v>2013</v>
      </c>
      <c r="F26" s="1024">
        <v>1</v>
      </c>
      <c r="G26" s="1021">
        <v>0</v>
      </c>
      <c r="H26" s="776"/>
      <c r="I26" s="896" t="str">
        <f t="shared" si="1"/>
        <v/>
      </c>
    </row>
    <row r="27" spans="1:9" s="94" customFormat="1" ht="14.1" customHeight="1">
      <c r="A27" s="95"/>
      <c r="B27" s="1020" t="s">
        <v>349</v>
      </c>
      <c r="C27" s="1025">
        <v>0</v>
      </c>
      <c r="D27" s="1022" t="s">
        <v>384</v>
      </c>
      <c r="E27" s="1023">
        <v>2013</v>
      </c>
      <c r="F27" s="1024">
        <v>1</v>
      </c>
      <c r="G27" s="1021">
        <v>0</v>
      </c>
      <c r="H27" s="256"/>
      <c r="I27" s="896" t="str">
        <f t="shared" si="1"/>
        <v/>
      </c>
    </row>
    <row r="28" spans="1:9" ht="13.5" customHeight="1">
      <c r="A28" s="94"/>
      <c r="B28" s="1020" t="s">
        <v>349</v>
      </c>
      <c r="C28" s="1021">
        <v>0</v>
      </c>
      <c r="D28" s="1022" t="s">
        <v>384</v>
      </c>
      <c r="E28" s="1023">
        <v>2013</v>
      </c>
      <c r="F28" s="1024">
        <v>1</v>
      </c>
      <c r="G28" s="1021">
        <v>0</v>
      </c>
      <c r="H28" s="345"/>
      <c r="I28" s="896" t="str">
        <f t="shared" si="1"/>
        <v/>
      </c>
    </row>
    <row r="29" spans="1:9" ht="13.5" customHeight="1">
      <c r="A29" s="94"/>
      <c r="B29" s="1020" t="s">
        <v>349</v>
      </c>
      <c r="C29" s="1021">
        <v>0</v>
      </c>
      <c r="D29" s="1022" t="s">
        <v>384</v>
      </c>
      <c r="E29" s="1023">
        <v>2013</v>
      </c>
      <c r="F29" s="1024">
        <v>1</v>
      </c>
      <c r="G29" s="1021">
        <v>0</v>
      </c>
      <c r="H29" s="345"/>
      <c r="I29" s="896" t="str">
        <f t="shared" si="1"/>
        <v/>
      </c>
    </row>
    <row r="30" spans="1:9" ht="13.5" customHeight="1">
      <c r="A30" s="94"/>
      <c r="B30" s="1020" t="s">
        <v>349</v>
      </c>
      <c r="C30" s="1021">
        <v>0</v>
      </c>
      <c r="D30" s="1022" t="s">
        <v>384</v>
      </c>
      <c r="E30" s="1023">
        <v>2013</v>
      </c>
      <c r="F30" s="1024">
        <v>1</v>
      </c>
      <c r="G30" s="1021">
        <v>0</v>
      </c>
      <c r="H30" s="345"/>
      <c r="I30" s="896" t="str">
        <f t="shared" si="1"/>
        <v/>
      </c>
    </row>
    <row r="31" spans="1:9" ht="13.5" customHeight="1">
      <c r="A31" s="94"/>
      <c r="B31" s="1020" t="s">
        <v>349</v>
      </c>
      <c r="C31" s="1021">
        <v>0</v>
      </c>
      <c r="D31" s="1022" t="s">
        <v>384</v>
      </c>
      <c r="E31" s="1023">
        <v>2013</v>
      </c>
      <c r="F31" s="1024">
        <v>1</v>
      </c>
      <c r="G31" s="1021">
        <v>0</v>
      </c>
      <c r="H31" s="345"/>
      <c r="I31" s="896" t="str">
        <f t="shared" si="1"/>
        <v/>
      </c>
    </row>
    <row r="32" spans="1:9" ht="13.5" customHeight="1">
      <c r="A32" s="94"/>
      <c r="B32" s="1020" t="s">
        <v>349</v>
      </c>
      <c r="C32" s="1021">
        <v>0</v>
      </c>
      <c r="D32" s="1022" t="s">
        <v>384</v>
      </c>
      <c r="E32" s="1023">
        <v>2013</v>
      </c>
      <c r="F32" s="1024">
        <v>1</v>
      </c>
      <c r="G32" s="1021">
        <v>0</v>
      </c>
      <c r="H32" s="345"/>
      <c r="I32" s="896" t="str">
        <f t="shared" si="1"/>
        <v/>
      </c>
    </row>
    <row r="33" spans="1:9" ht="13.5" customHeight="1">
      <c r="A33" s="94"/>
      <c r="B33" s="1020" t="s">
        <v>349</v>
      </c>
      <c r="C33" s="1021">
        <v>0</v>
      </c>
      <c r="D33" s="1022" t="s">
        <v>384</v>
      </c>
      <c r="E33" s="1023">
        <v>2013</v>
      </c>
      <c r="F33" s="1024">
        <v>1</v>
      </c>
      <c r="G33" s="1021">
        <v>0</v>
      </c>
      <c r="H33" s="345"/>
      <c r="I33" s="896" t="str">
        <f t="shared" si="1"/>
        <v/>
      </c>
    </row>
    <row r="34" spans="1:9" ht="13.5" customHeight="1">
      <c r="A34" s="94"/>
      <c r="B34" s="1020" t="s">
        <v>349</v>
      </c>
      <c r="C34" s="1021">
        <v>0</v>
      </c>
      <c r="D34" s="1022" t="s">
        <v>384</v>
      </c>
      <c r="E34" s="1023">
        <v>2013</v>
      </c>
      <c r="F34" s="1024">
        <v>1</v>
      </c>
      <c r="G34" s="1021">
        <v>0</v>
      </c>
      <c r="H34" s="345"/>
      <c r="I34" s="896" t="str">
        <f t="shared" si="1"/>
        <v/>
      </c>
    </row>
    <row r="35" spans="1:9" ht="13.5" customHeight="1">
      <c r="A35" s="94"/>
      <c r="B35" s="1020" t="s">
        <v>349</v>
      </c>
      <c r="C35" s="1021">
        <v>0</v>
      </c>
      <c r="D35" s="1022" t="s">
        <v>384</v>
      </c>
      <c r="E35" s="1023">
        <v>2013</v>
      </c>
      <c r="F35" s="1024">
        <v>1</v>
      </c>
      <c r="G35" s="1021">
        <v>0</v>
      </c>
      <c r="H35" s="345"/>
      <c r="I35" s="896" t="str">
        <f t="shared" si="1"/>
        <v/>
      </c>
    </row>
    <row r="36" spans="1:9" ht="13.5" customHeight="1">
      <c r="A36" s="94"/>
      <c r="B36" s="1020" t="s">
        <v>349</v>
      </c>
      <c r="C36" s="1021">
        <v>0</v>
      </c>
      <c r="D36" s="1022" t="s">
        <v>384</v>
      </c>
      <c r="E36" s="1023">
        <v>2013</v>
      </c>
      <c r="F36" s="1024">
        <v>1</v>
      </c>
      <c r="G36" s="1021">
        <v>0</v>
      </c>
      <c r="H36" s="345"/>
      <c r="I36" s="896" t="str">
        <f t="shared" si="1"/>
        <v/>
      </c>
    </row>
    <row r="37" spans="1:9" ht="13.5" customHeight="1">
      <c r="A37" s="94"/>
      <c r="B37" s="1020" t="s">
        <v>349</v>
      </c>
      <c r="C37" s="1021">
        <v>0</v>
      </c>
      <c r="D37" s="1022" t="s">
        <v>384</v>
      </c>
      <c r="E37" s="1023">
        <v>2013</v>
      </c>
      <c r="F37" s="1024">
        <v>1</v>
      </c>
      <c r="G37" s="1021">
        <v>0</v>
      </c>
      <c r="H37" s="345"/>
      <c r="I37" s="896" t="str">
        <f t="shared" si="1"/>
        <v/>
      </c>
    </row>
    <row r="38" spans="1:9" ht="13.5" customHeight="1">
      <c r="A38" s="272"/>
      <c r="B38" s="517"/>
      <c r="C38" s="905"/>
      <c r="D38" s="869"/>
      <c r="E38" s="869"/>
      <c r="F38" s="869"/>
      <c r="G38" s="869"/>
      <c r="H38" s="345"/>
      <c r="I38" s="896"/>
    </row>
    <row r="39" spans="1:9" ht="13.5" customHeight="1">
      <c r="A39" s="94"/>
      <c r="B39" s="347" t="s">
        <v>218</v>
      </c>
      <c r="C39" s="895"/>
      <c r="D39" s="870"/>
      <c r="E39" s="870"/>
      <c r="F39" s="870"/>
      <c r="G39" s="870"/>
      <c r="H39" s="345"/>
      <c r="I39" s="896"/>
    </row>
    <row r="40" spans="1:9" ht="13.5" customHeight="1">
      <c r="A40" s="94"/>
      <c r="B40" s="1020" t="s">
        <v>349</v>
      </c>
      <c r="C40" s="1025">
        <v>0</v>
      </c>
      <c r="D40" s="1022" t="s">
        <v>384</v>
      </c>
      <c r="E40" s="1023">
        <v>2013</v>
      </c>
      <c r="F40" s="1024">
        <v>1</v>
      </c>
      <c r="G40" s="1025">
        <v>0</v>
      </c>
      <c r="H40" s="345"/>
      <c r="I40" s="896" t="str">
        <f t="shared" ref="I40:I54" si="2">IF(AND(DATEVALUE("01-"&amp; $D40 &amp;"-"&amp; $E40) &lt;cStartDate, C40&gt;0), "WARNING - Purchase date must be on or after your business's start date.", "")</f>
        <v/>
      </c>
    </row>
    <row r="41" spans="1:9" ht="13.5" customHeight="1">
      <c r="A41" s="94"/>
      <c r="B41" s="1020" t="s">
        <v>349</v>
      </c>
      <c r="C41" s="1025">
        <v>0</v>
      </c>
      <c r="D41" s="1022" t="s">
        <v>384</v>
      </c>
      <c r="E41" s="1023">
        <v>2013</v>
      </c>
      <c r="F41" s="1024">
        <v>1</v>
      </c>
      <c r="G41" s="1025">
        <v>0</v>
      </c>
      <c r="H41" s="345"/>
      <c r="I41" s="896" t="str">
        <f t="shared" si="2"/>
        <v/>
      </c>
    </row>
    <row r="42" spans="1:9" ht="13.5" customHeight="1">
      <c r="A42" s="272"/>
      <c r="B42" s="1020" t="s">
        <v>349</v>
      </c>
      <c r="C42" s="1025">
        <v>0</v>
      </c>
      <c r="D42" s="1022" t="s">
        <v>384</v>
      </c>
      <c r="E42" s="1023">
        <v>2013</v>
      </c>
      <c r="F42" s="1024">
        <v>1</v>
      </c>
      <c r="G42" s="1025">
        <v>0</v>
      </c>
      <c r="H42" s="345"/>
      <c r="I42" s="896" t="str">
        <f t="shared" si="2"/>
        <v/>
      </c>
    </row>
    <row r="43" spans="1:9" ht="13.5" customHeight="1">
      <c r="A43" s="94"/>
      <c r="B43" s="1020" t="s">
        <v>349</v>
      </c>
      <c r="C43" s="1025">
        <v>0</v>
      </c>
      <c r="D43" s="1022" t="s">
        <v>384</v>
      </c>
      <c r="E43" s="1023">
        <v>2013</v>
      </c>
      <c r="F43" s="1024">
        <v>1</v>
      </c>
      <c r="G43" s="1025">
        <v>0</v>
      </c>
      <c r="H43" s="345"/>
      <c r="I43" s="896" t="str">
        <f t="shared" si="2"/>
        <v/>
      </c>
    </row>
    <row r="44" spans="1:9" ht="13.5" customHeight="1">
      <c r="A44" s="272"/>
      <c r="B44" s="1020" t="s">
        <v>349</v>
      </c>
      <c r="C44" s="1025">
        <v>0</v>
      </c>
      <c r="D44" s="1022" t="s">
        <v>384</v>
      </c>
      <c r="E44" s="1023">
        <v>2013</v>
      </c>
      <c r="F44" s="1024">
        <v>1</v>
      </c>
      <c r="G44" s="1025">
        <v>0</v>
      </c>
      <c r="H44" s="345"/>
      <c r="I44" s="896" t="str">
        <f t="shared" si="2"/>
        <v/>
      </c>
    </row>
    <row r="45" spans="1:9" ht="13.5" customHeight="1">
      <c r="A45" s="272"/>
      <c r="B45" s="1020" t="s">
        <v>349</v>
      </c>
      <c r="C45" s="1025">
        <v>0</v>
      </c>
      <c r="D45" s="1022" t="s">
        <v>384</v>
      </c>
      <c r="E45" s="1023">
        <v>2013</v>
      </c>
      <c r="F45" s="1024">
        <v>1</v>
      </c>
      <c r="G45" s="1025">
        <v>0</v>
      </c>
      <c r="H45" s="345"/>
      <c r="I45" s="896" t="str">
        <f t="shared" si="2"/>
        <v/>
      </c>
    </row>
    <row r="46" spans="1:9" ht="13.5" customHeight="1">
      <c r="A46" s="94"/>
      <c r="B46" s="1020" t="s">
        <v>349</v>
      </c>
      <c r="C46" s="1021">
        <v>0</v>
      </c>
      <c r="D46" s="1022" t="s">
        <v>384</v>
      </c>
      <c r="E46" s="1023">
        <v>2013</v>
      </c>
      <c r="F46" s="1024">
        <v>1</v>
      </c>
      <c r="G46" s="1021">
        <v>0</v>
      </c>
      <c r="H46" s="345"/>
      <c r="I46" s="896" t="str">
        <f t="shared" si="2"/>
        <v/>
      </c>
    </row>
    <row r="47" spans="1:9" ht="13.5" customHeight="1">
      <c r="A47" s="94"/>
      <c r="B47" s="1020" t="s">
        <v>349</v>
      </c>
      <c r="C47" s="1021">
        <v>0</v>
      </c>
      <c r="D47" s="1022" t="s">
        <v>384</v>
      </c>
      <c r="E47" s="1023">
        <v>2013</v>
      </c>
      <c r="F47" s="1024">
        <v>1</v>
      </c>
      <c r="G47" s="1021">
        <v>0</v>
      </c>
      <c r="H47" s="345"/>
      <c r="I47" s="896" t="str">
        <f t="shared" si="2"/>
        <v/>
      </c>
    </row>
    <row r="48" spans="1:9" ht="13.5" customHeight="1">
      <c r="A48" s="94"/>
      <c r="B48" s="1020" t="s">
        <v>349</v>
      </c>
      <c r="C48" s="1021">
        <v>0</v>
      </c>
      <c r="D48" s="1022" t="s">
        <v>384</v>
      </c>
      <c r="E48" s="1023">
        <v>2013</v>
      </c>
      <c r="F48" s="1024">
        <v>1</v>
      </c>
      <c r="G48" s="1021">
        <v>0</v>
      </c>
      <c r="H48" s="345"/>
      <c r="I48" s="896" t="str">
        <f t="shared" si="2"/>
        <v/>
      </c>
    </row>
    <row r="49" spans="1:9" ht="13.5" customHeight="1">
      <c r="A49" s="272"/>
      <c r="B49" s="1020" t="s">
        <v>349</v>
      </c>
      <c r="C49" s="1025">
        <v>0</v>
      </c>
      <c r="D49" s="1022" t="s">
        <v>384</v>
      </c>
      <c r="E49" s="1023">
        <v>2013</v>
      </c>
      <c r="F49" s="1024">
        <v>1</v>
      </c>
      <c r="G49" s="1025">
        <v>0</v>
      </c>
      <c r="H49" s="345"/>
      <c r="I49" s="896" t="str">
        <f t="shared" si="2"/>
        <v/>
      </c>
    </row>
    <row r="50" spans="1:9" ht="13.5" customHeight="1">
      <c r="A50" s="272"/>
      <c r="B50" s="1020" t="s">
        <v>349</v>
      </c>
      <c r="C50" s="1025">
        <v>0</v>
      </c>
      <c r="D50" s="1022" t="s">
        <v>384</v>
      </c>
      <c r="E50" s="1023">
        <v>2013</v>
      </c>
      <c r="F50" s="1024">
        <v>1</v>
      </c>
      <c r="G50" s="1025">
        <v>0</v>
      </c>
      <c r="H50" s="345"/>
      <c r="I50" s="896" t="str">
        <f t="shared" si="2"/>
        <v/>
      </c>
    </row>
    <row r="51" spans="1:9" ht="13.5" customHeight="1">
      <c r="A51" s="272"/>
      <c r="B51" s="1020" t="s">
        <v>349</v>
      </c>
      <c r="C51" s="1025">
        <v>0</v>
      </c>
      <c r="D51" s="1022" t="s">
        <v>384</v>
      </c>
      <c r="E51" s="1023">
        <v>2013</v>
      </c>
      <c r="F51" s="1024">
        <v>1</v>
      </c>
      <c r="G51" s="1025">
        <v>0</v>
      </c>
      <c r="H51" s="345"/>
      <c r="I51" s="896" t="str">
        <f t="shared" si="2"/>
        <v/>
      </c>
    </row>
    <row r="52" spans="1:9" ht="13.5" customHeight="1">
      <c r="A52" s="272"/>
      <c r="B52" s="1020" t="s">
        <v>349</v>
      </c>
      <c r="C52" s="1025">
        <v>0</v>
      </c>
      <c r="D52" s="1022" t="s">
        <v>384</v>
      </c>
      <c r="E52" s="1023">
        <v>2013</v>
      </c>
      <c r="F52" s="1024">
        <v>1</v>
      </c>
      <c r="G52" s="1025">
        <v>0</v>
      </c>
      <c r="H52" s="345"/>
      <c r="I52" s="896" t="str">
        <f t="shared" si="2"/>
        <v/>
      </c>
    </row>
    <row r="53" spans="1:9" ht="13.5" customHeight="1">
      <c r="A53" s="272"/>
      <c r="B53" s="1020" t="s">
        <v>349</v>
      </c>
      <c r="C53" s="1025">
        <v>0</v>
      </c>
      <c r="D53" s="1022" t="s">
        <v>384</v>
      </c>
      <c r="E53" s="1023">
        <v>2013</v>
      </c>
      <c r="F53" s="1024">
        <v>1</v>
      </c>
      <c r="G53" s="1025">
        <v>0</v>
      </c>
      <c r="H53" s="345"/>
      <c r="I53" s="896" t="str">
        <f t="shared" si="2"/>
        <v/>
      </c>
    </row>
    <row r="54" spans="1:9" ht="13.5" customHeight="1">
      <c r="A54" s="272"/>
      <c r="B54" s="1020" t="s">
        <v>349</v>
      </c>
      <c r="C54" s="1025">
        <v>0</v>
      </c>
      <c r="D54" s="1022" t="s">
        <v>384</v>
      </c>
      <c r="E54" s="1023">
        <v>2013</v>
      </c>
      <c r="F54" s="1024">
        <v>1</v>
      </c>
      <c r="G54" s="1025">
        <v>0</v>
      </c>
      <c r="H54" s="345"/>
      <c r="I54" s="896" t="str">
        <f t="shared" si="2"/>
        <v/>
      </c>
    </row>
    <row r="55" spans="1:9" ht="13.5" customHeight="1">
      <c r="A55" s="272"/>
      <c r="B55" s="346"/>
      <c r="C55" s="895"/>
      <c r="D55" s="871"/>
      <c r="E55" s="872"/>
      <c r="F55" s="897"/>
      <c r="G55" s="895"/>
      <c r="H55" s="345"/>
      <c r="I55" s="896"/>
    </row>
    <row r="56" spans="1:9" ht="13.5" customHeight="1">
      <c r="A56" s="272"/>
      <c r="B56" s="347" t="s">
        <v>151</v>
      </c>
      <c r="C56" s="895"/>
      <c r="D56" s="873"/>
      <c r="E56" s="872"/>
      <c r="F56" s="897"/>
      <c r="G56" s="895"/>
      <c r="H56" s="345"/>
      <c r="I56" s="896"/>
    </row>
    <row r="57" spans="1:9" ht="13.5" customHeight="1">
      <c r="A57" s="272"/>
      <c r="B57" s="1020" t="s">
        <v>349</v>
      </c>
      <c r="C57" s="1025">
        <v>0</v>
      </c>
      <c r="D57" s="1022" t="s">
        <v>384</v>
      </c>
      <c r="E57" s="1023">
        <v>2013</v>
      </c>
      <c r="F57" s="1024">
        <v>1</v>
      </c>
      <c r="G57" s="1025">
        <v>0</v>
      </c>
      <c r="H57" s="345"/>
      <c r="I57" s="896" t="str">
        <f>IF(AND(DATEVALUE("01-"&amp; $D57 &amp;"-"&amp; $E57) &lt;cStartDate, C57&gt;0), "WARNING - Purchase date must be on or after your business's start date.", "")</f>
        <v/>
      </c>
    </row>
    <row r="58" spans="1:9" ht="13.5" customHeight="1">
      <c r="A58" s="272"/>
      <c r="B58" s="1020" t="s">
        <v>349</v>
      </c>
      <c r="C58" s="1021">
        <v>0</v>
      </c>
      <c r="D58" s="1022" t="s">
        <v>384</v>
      </c>
      <c r="E58" s="1023">
        <v>2013</v>
      </c>
      <c r="F58" s="1024">
        <v>1</v>
      </c>
      <c r="G58" s="1021">
        <v>0</v>
      </c>
      <c r="H58" s="345"/>
      <c r="I58" s="896" t="str">
        <f>IF(AND(DATEVALUE("01-"&amp; $D58 &amp;"-"&amp; $E58) &lt;cStartDate, C58&gt;0), "WARNING - Purchase date must be on or after your business's start date.", "")</f>
        <v/>
      </c>
    </row>
    <row r="59" spans="1:9" ht="13.5" customHeight="1">
      <c r="A59" s="272"/>
      <c r="B59" s="1020" t="s">
        <v>349</v>
      </c>
      <c r="C59" s="1025">
        <v>0</v>
      </c>
      <c r="D59" s="1022" t="s">
        <v>384</v>
      </c>
      <c r="E59" s="1023">
        <v>2013</v>
      </c>
      <c r="F59" s="1024">
        <v>1</v>
      </c>
      <c r="G59" s="1025">
        <v>0</v>
      </c>
      <c r="H59" s="345"/>
      <c r="I59" s="896" t="str">
        <f>IF(AND(DATEVALUE("01-"&amp; $D59 &amp;"-"&amp; $E59) &lt;cStartDate, C59&gt;0), "WARNING - Purchase date must be on or after your business's start date.", "")</f>
        <v/>
      </c>
    </row>
    <row r="60" spans="1:9" ht="13.5" customHeight="1">
      <c r="A60" s="272"/>
      <c r="B60" s="1020" t="s">
        <v>349</v>
      </c>
      <c r="C60" s="1025">
        <v>0</v>
      </c>
      <c r="D60" s="1022" t="s">
        <v>384</v>
      </c>
      <c r="E60" s="1023">
        <v>2013</v>
      </c>
      <c r="F60" s="1024">
        <v>1</v>
      </c>
      <c r="G60" s="1025">
        <v>0</v>
      </c>
      <c r="H60" s="345"/>
      <c r="I60" s="896" t="str">
        <f>IF(AND(DATEVALUE("01-"&amp; $D60 &amp;"-"&amp; $E60) &lt;cStartDate, C60&gt;0), "WARNING - Purchase date must be on or after your business's start date.", "")</f>
        <v/>
      </c>
    </row>
    <row r="61" spans="1:9" ht="13.5" customHeight="1">
      <c r="A61" s="272"/>
      <c r="B61" s="1071" t="s">
        <v>349</v>
      </c>
      <c r="C61" s="1021">
        <v>0</v>
      </c>
      <c r="D61" s="1022" t="s">
        <v>384</v>
      </c>
      <c r="E61" s="1023">
        <v>2013</v>
      </c>
      <c r="F61" s="1024">
        <v>1</v>
      </c>
      <c r="G61" s="1021">
        <v>0</v>
      </c>
      <c r="H61" s="345"/>
      <c r="I61" s="896" t="str">
        <f>IF(AND(DATEVALUE("01-"&amp; $D61 &amp;"-"&amp; $E61) &lt;cStartDate, C61&gt;0), "WARNING - Purchase date must be on or after your business's start date.", "")</f>
        <v/>
      </c>
    </row>
    <row r="62" spans="1:9" ht="13.5" customHeight="1">
      <c r="A62" s="272"/>
      <c r="B62" s="348"/>
      <c r="C62" s="874"/>
      <c r="D62" s="874"/>
      <c r="E62" s="345"/>
      <c r="F62" s="898"/>
      <c r="G62" s="995"/>
      <c r="H62" s="345"/>
      <c r="I62" s="896"/>
    </row>
    <row r="63" spans="1:9" ht="13.5" customHeight="1">
      <c r="A63" s="272"/>
      <c r="B63" s="349" t="s">
        <v>127</v>
      </c>
      <c r="C63" s="899"/>
      <c r="D63" s="875"/>
      <c r="E63" s="875"/>
      <c r="F63" s="875"/>
      <c r="G63" s="875"/>
      <c r="H63" s="345"/>
      <c r="I63" s="896"/>
    </row>
    <row r="64" spans="1:9" ht="13.5" customHeight="1">
      <c r="A64" s="272"/>
      <c r="B64" s="1020" t="s">
        <v>349</v>
      </c>
      <c r="C64" s="1025">
        <v>0</v>
      </c>
      <c r="D64" s="1022" t="s">
        <v>384</v>
      </c>
      <c r="E64" s="1023">
        <v>2013</v>
      </c>
      <c r="F64" s="1209" t="s">
        <v>217</v>
      </c>
      <c r="G64" s="1210"/>
      <c r="H64" s="345"/>
      <c r="I64" s="896" t="str">
        <f t="shared" ref="I64:I73" si="3">IF(AND(DATEVALUE("01-"&amp; $D64 &amp;"-"&amp; $E64) &lt;cStartDate, C64&gt;0), "WARNING - Purchase date must be on or after your business's start date.", "")</f>
        <v/>
      </c>
    </row>
    <row r="65" spans="1:34" ht="13.5" customHeight="1">
      <c r="A65" s="272"/>
      <c r="B65" s="1020" t="s">
        <v>349</v>
      </c>
      <c r="C65" s="1025">
        <v>0</v>
      </c>
      <c r="D65" s="1022" t="s">
        <v>384</v>
      </c>
      <c r="E65" s="1023">
        <v>2013</v>
      </c>
      <c r="F65" s="1211"/>
      <c r="G65" s="1212"/>
      <c r="H65" s="345"/>
      <c r="I65" s="896" t="str">
        <f t="shared" si="3"/>
        <v/>
      </c>
    </row>
    <row r="66" spans="1:34" ht="13.5" customHeight="1">
      <c r="A66" s="272"/>
      <c r="B66" s="1020" t="s">
        <v>349</v>
      </c>
      <c r="C66" s="1025">
        <v>0</v>
      </c>
      <c r="D66" s="1022" t="s">
        <v>384</v>
      </c>
      <c r="E66" s="1023">
        <v>2013</v>
      </c>
      <c r="F66" s="1211"/>
      <c r="G66" s="1212"/>
      <c r="H66" s="345"/>
      <c r="I66" s="896" t="str">
        <f t="shared" si="3"/>
        <v/>
      </c>
    </row>
    <row r="67" spans="1:34" ht="13.5" customHeight="1">
      <c r="A67" s="272"/>
      <c r="B67" s="1020" t="s">
        <v>349</v>
      </c>
      <c r="C67" s="1025">
        <v>0</v>
      </c>
      <c r="D67" s="1022" t="s">
        <v>384</v>
      </c>
      <c r="E67" s="1023">
        <v>2013</v>
      </c>
      <c r="F67" s="1211"/>
      <c r="G67" s="1212"/>
      <c r="H67" s="345"/>
      <c r="I67" s="896" t="str">
        <f t="shared" si="3"/>
        <v/>
      </c>
      <c r="AH67" s="996"/>
    </row>
    <row r="68" spans="1:34" ht="13.5" customHeight="1">
      <c r="A68" s="272"/>
      <c r="B68" s="1020" t="s">
        <v>349</v>
      </c>
      <c r="C68" s="1025">
        <v>0</v>
      </c>
      <c r="D68" s="1022" t="s">
        <v>384</v>
      </c>
      <c r="E68" s="1023">
        <v>2013</v>
      </c>
      <c r="F68" s="1211"/>
      <c r="G68" s="1212"/>
      <c r="H68" s="345"/>
      <c r="I68" s="896" t="str">
        <f t="shared" si="3"/>
        <v/>
      </c>
    </row>
    <row r="69" spans="1:34" ht="13.5" customHeight="1">
      <c r="A69" s="272"/>
      <c r="B69" s="1020" t="s">
        <v>349</v>
      </c>
      <c r="C69" s="1025">
        <v>0</v>
      </c>
      <c r="D69" s="1022" t="s">
        <v>384</v>
      </c>
      <c r="E69" s="1023">
        <v>2013</v>
      </c>
      <c r="F69" s="1211"/>
      <c r="G69" s="1212"/>
      <c r="H69" s="345"/>
      <c r="I69" s="896" t="str">
        <f t="shared" si="3"/>
        <v/>
      </c>
    </row>
    <row r="70" spans="1:34" ht="13.5" customHeight="1">
      <c r="A70" s="272"/>
      <c r="B70" s="1020" t="s">
        <v>349</v>
      </c>
      <c r="C70" s="1021">
        <v>0</v>
      </c>
      <c r="D70" s="1022" t="s">
        <v>384</v>
      </c>
      <c r="E70" s="1023">
        <v>2013</v>
      </c>
      <c r="F70" s="1211"/>
      <c r="G70" s="1212"/>
      <c r="H70" s="345"/>
      <c r="I70" s="896" t="str">
        <f t="shared" si="3"/>
        <v/>
      </c>
    </row>
    <row r="71" spans="1:34" ht="13.5" customHeight="1">
      <c r="A71" s="272"/>
      <c r="B71" s="1020" t="s">
        <v>349</v>
      </c>
      <c r="C71" s="1025">
        <v>0</v>
      </c>
      <c r="D71" s="1022" t="s">
        <v>384</v>
      </c>
      <c r="E71" s="1023">
        <v>2013</v>
      </c>
      <c r="F71" s="1211"/>
      <c r="G71" s="1212"/>
      <c r="H71" s="345"/>
      <c r="I71" s="896" t="str">
        <f t="shared" si="3"/>
        <v/>
      </c>
    </row>
    <row r="72" spans="1:34" ht="13.5" customHeight="1">
      <c r="A72" s="272"/>
      <c r="B72" s="1020" t="s">
        <v>349</v>
      </c>
      <c r="C72" s="1025">
        <v>0</v>
      </c>
      <c r="D72" s="1022" t="s">
        <v>384</v>
      </c>
      <c r="E72" s="1023">
        <v>2013</v>
      </c>
      <c r="F72" s="1211"/>
      <c r="G72" s="1212"/>
      <c r="H72" s="345"/>
      <c r="I72" s="896" t="str">
        <f t="shared" si="3"/>
        <v/>
      </c>
    </row>
    <row r="73" spans="1:34" ht="13.5" customHeight="1">
      <c r="A73" s="272"/>
      <c r="B73" s="1071" t="s">
        <v>349</v>
      </c>
      <c r="C73" s="1021">
        <v>0</v>
      </c>
      <c r="D73" s="1022" t="s">
        <v>384</v>
      </c>
      <c r="E73" s="1023">
        <v>2013</v>
      </c>
      <c r="F73" s="1213"/>
      <c r="G73" s="1214"/>
      <c r="H73" s="345"/>
      <c r="I73" s="896" t="str">
        <f t="shared" si="3"/>
        <v/>
      </c>
    </row>
    <row r="74" spans="1:34">
      <c r="D74" s="345"/>
      <c r="E74" s="345"/>
    </row>
    <row r="75" spans="1:34">
      <c r="D75" s="345"/>
      <c r="E75" s="345"/>
    </row>
    <row r="76" spans="1:34">
      <c r="D76" s="345"/>
      <c r="E76" s="345"/>
    </row>
    <row r="77" spans="1:34">
      <c r="D77" s="345"/>
      <c r="E77" s="345"/>
    </row>
    <row r="78" spans="1:34">
      <c r="D78" s="345"/>
      <c r="E78" s="345"/>
    </row>
    <row r="79" spans="1:34">
      <c r="D79" s="345"/>
      <c r="E79" s="345"/>
    </row>
    <row r="80" spans="1:34">
      <c r="D80" s="345"/>
      <c r="E80" s="345"/>
    </row>
    <row r="81" spans="4:5">
      <c r="D81" s="345"/>
      <c r="E81" s="345"/>
    </row>
    <row r="82" spans="4:5">
      <c r="D82" s="345"/>
      <c r="E82" s="345"/>
    </row>
    <row r="83" spans="4:5">
      <c r="D83" s="345"/>
      <c r="E83" s="345"/>
    </row>
    <row r="84" spans="4:5">
      <c r="D84" s="345"/>
      <c r="E84" s="345"/>
    </row>
    <row r="85" spans="4:5">
      <c r="D85" s="345"/>
      <c r="E85" s="345"/>
    </row>
    <row r="86" spans="4:5">
      <c r="D86" s="345"/>
      <c r="E86" s="345"/>
    </row>
    <row r="87" spans="4:5">
      <c r="D87" s="345"/>
      <c r="E87" s="345"/>
    </row>
  </sheetData>
  <sheetProtection sheet="1" objects="1" scenarios="1"/>
  <dataConsolidate/>
  <mergeCells count="2">
    <mergeCell ref="D3:E3"/>
    <mergeCell ref="F64:G73"/>
  </mergeCells>
  <phoneticPr fontId="3" type="noConversion"/>
  <conditionalFormatting sqref="I6:I73">
    <cfRule type="containsText" dxfId="1" priority="2" operator="containsText" text="WARNING">
      <formula>NOT(ISERROR(SEARCH("WARNING",I6)))</formula>
    </cfRule>
  </conditionalFormatting>
  <dataValidations count="4">
    <dataValidation type="list" allowBlank="1" showErrorMessage="1" errorTitle="Data Error" error="Please enter a year falling within the span of your business plan." sqref="E18:E37 E6:E15 E40:E61 E64:E73">
      <formula1>PlanYears</formula1>
    </dataValidation>
    <dataValidation type="list" showErrorMessage="1" errorTitle="Data Error" error="Please enter the first three letters of the purchase month." sqref="D64:D73 D18:D37 D40:D54 D57:D61 D6:D15">
      <formula1>MonthsShort</formula1>
    </dataValidation>
    <dataValidation type="decimal" errorStyle="warning" allowBlank="1" showInputMessage="1" showErrorMessage="1" errorTitle="Warning" error="Salvage Value should be less than or equal to Cost, and not negative." sqref="G6:G15 G18:G37 G40:G54 G57:G61">
      <formula1>0</formula1>
      <formula2>C6</formula2>
    </dataValidation>
    <dataValidation errorStyle="warning" allowBlank="1" showInputMessage="1" showErrorMessage="1" errorTitle="Warning" error="Salvage Value should be less than or equal to Cost, and not negative." sqref="G62:G63 G55 G56 G39 G38 G16 G17 G4 G5"/>
  </dataValidations>
  <printOptions horizontalCentered="1"/>
  <pageMargins left="0.5" right="0.5" top="1" bottom="0.5" header="0.5" footer="0.5"/>
  <pageSetup scale="69" orientation="portrait" r:id="rId1"/>
  <headerFooter alignWithMargins="0">
    <oddHeader>&amp;CCapital Purchases</oddHeader>
    <oddFooter>Page &amp;P of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tns:customPropertyEditors xmlns:tns="http://schemas.microsoft.com/office/2006/customDocumentInformationPanel">
  <tns:showOnOpen>false</tns:showOnOpen>
  <tns:defaultPropertyEditorNamespace>Standard properties</tns:defaultPropertyEditorNamespace>
</tns:customPropertyEditors>
</file>

<file path=customXml/itemProps1.xml><?xml version="1.0" encoding="utf-8"?>
<ds:datastoreItem xmlns:ds="http://schemas.openxmlformats.org/officeDocument/2006/customXml" ds:itemID="{F091C814-E3AD-48D3-8D77-4B4A4340F379}">
  <ds:schemaRefs>
    <ds:schemaRef ds:uri="http://schemas.microsoft.com/office/2006/customDocumentInformationPan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18</vt:i4>
      </vt:variant>
      <vt:variant>
        <vt:lpstr>Charts</vt:lpstr>
      </vt:variant>
      <vt:variant>
        <vt:i4>6</vt:i4>
      </vt:variant>
      <vt:variant>
        <vt:lpstr>Named Ranges</vt:lpstr>
      </vt:variant>
      <vt:variant>
        <vt:i4>128</vt:i4>
      </vt:variant>
    </vt:vector>
  </HeadingPairs>
  <TitlesOfParts>
    <vt:vector size="152" baseType="lpstr">
      <vt:lpstr>Warning</vt:lpstr>
      <vt:lpstr>Welcome</vt:lpstr>
      <vt:lpstr>MacVsWindows</vt:lpstr>
      <vt:lpstr>Setup</vt:lpstr>
      <vt:lpstr>SalesProj</vt:lpstr>
      <vt:lpstr>Inventory</vt:lpstr>
      <vt:lpstr>CapEx</vt:lpstr>
      <vt:lpstr>StaffBudj</vt:lpstr>
      <vt:lpstr>MktBudj</vt:lpstr>
      <vt:lpstr>ProSvs</vt:lpstr>
      <vt:lpstr>CapInvest</vt:lpstr>
      <vt:lpstr>IncSt</vt:lpstr>
      <vt:lpstr>CshFlw</vt:lpstr>
      <vt:lpstr>BalSht</vt:lpstr>
      <vt:lpstr>BrkEvn</vt:lpstr>
      <vt:lpstr>Ratios</vt:lpstr>
      <vt:lpstr>About</vt:lpstr>
      <vt:lpstr>License</vt:lpstr>
      <vt:lpstr>1YrAtGl</vt:lpstr>
      <vt:lpstr>NSYr1</vt:lpstr>
      <vt:lpstr>1YrCshFlw</vt:lpstr>
      <vt:lpstr>2ndYrCshFlw</vt:lpstr>
      <vt:lpstr>5YrAtGl</vt:lpstr>
      <vt:lpstr>NS5Yr</vt:lpstr>
      <vt:lpstr>cMonthStartup</vt:lpstr>
      <vt:lpstr>cMonthStartupAbbrev</vt:lpstr>
      <vt:lpstr>CoName</vt:lpstr>
      <vt:lpstr>CreditMultA</vt:lpstr>
      <vt:lpstr>CreditMultB</vt:lpstr>
      <vt:lpstr>CreditSales</vt:lpstr>
      <vt:lpstr>CreditTerms</vt:lpstr>
      <vt:lpstr>cStartDate</vt:lpstr>
      <vt:lpstr>cYearStartup</vt:lpstr>
      <vt:lpstr>depnm1</vt:lpstr>
      <vt:lpstr>EmpBeneIncrease</vt:lpstr>
      <vt:lpstr>EmpBenes</vt:lpstr>
      <vt:lpstr>EmpBenesIncrease</vt:lpstr>
      <vt:lpstr>IncTaxRate</vt:lpstr>
      <vt:lpstr>InterestRate</vt:lpstr>
      <vt:lpstr>listdoubleMonths</vt:lpstr>
      <vt:lpstr>listMonths</vt:lpstr>
      <vt:lpstr>listNumProds</vt:lpstr>
      <vt:lpstr>listYears</vt:lpstr>
      <vt:lpstr>LookupMonthsShort</vt:lpstr>
      <vt:lpstr>LookupYears</vt:lpstr>
      <vt:lpstr>MonthsShort</vt:lpstr>
      <vt:lpstr>OS_Type</vt:lpstr>
      <vt:lpstr>P10COG</vt:lpstr>
      <vt:lpstr>P10CommRate</vt:lpstr>
      <vt:lpstr>P10CommSales</vt:lpstr>
      <vt:lpstr>P10GrowthRate</vt:lpstr>
      <vt:lpstr>P10PriceGrowthRate</vt:lpstr>
      <vt:lpstr>P10ReturnRate</vt:lpstr>
      <vt:lpstr>P1COG</vt:lpstr>
      <vt:lpstr>P1CommRate</vt:lpstr>
      <vt:lpstr>P1CommSales</vt:lpstr>
      <vt:lpstr>P1GrowthRate</vt:lpstr>
      <vt:lpstr>P1PriceGrowthRate</vt:lpstr>
      <vt:lpstr>P1ReturnRate</vt:lpstr>
      <vt:lpstr>P2COG</vt:lpstr>
      <vt:lpstr>P2CommRate</vt:lpstr>
      <vt:lpstr>P2CommSales</vt:lpstr>
      <vt:lpstr>P2GrowthRate</vt:lpstr>
      <vt:lpstr>P2PriceGrowthRate</vt:lpstr>
      <vt:lpstr>P2ReturnRate</vt:lpstr>
      <vt:lpstr>P3COG</vt:lpstr>
      <vt:lpstr>P3CommRate</vt:lpstr>
      <vt:lpstr>P3CommSales</vt:lpstr>
      <vt:lpstr>P3GrowthRate</vt:lpstr>
      <vt:lpstr>P3PriceGrowthRate</vt:lpstr>
      <vt:lpstr>P3ReturnRate</vt:lpstr>
      <vt:lpstr>P4COG</vt:lpstr>
      <vt:lpstr>P4CommRate</vt:lpstr>
      <vt:lpstr>P4CommSales</vt:lpstr>
      <vt:lpstr>P4GrowthRate</vt:lpstr>
      <vt:lpstr>P4PriceGrowthRate</vt:lpstr>
      <vt:lpstr>P4ReturnRate</vt:lpstr>
      <vt:lpstr>P5COG</vt:lpstr>
      <vt:lpstr>P5CommRate</vt:lpstr>
      <vt:lpstr>P5CommSales</vt:lpstr>
      <vt:lpstr>P5GrowthRate</vt:lpstr>
      <vt:lpstr>P5PriceGrowthRate</vt:lpstr>
      <vt:lpstr>P5ReturnRate</vt:lpstr>
      <vt:lpstr>P6COG</vt:lpstr>
      <vt:lpstr>P6CommRate</vt:lpstr>
      <vt:lpstr>P6CommSales</vt:lpstr>
      <vt:lpstr>P6GrowthRate</vt:lpstr>
      <vt:lpstr>P6PriceGrowthRate</vt:lpstr>
      <vt:lpstr>P6ReturnRate</vt:lpstr>
      <vt:lpstr>P7COG</vt:lpstr>
      <vt:lpstr>P7CommRate</vt:lpstr>
      <vt:lpstr>P7CommSales</vt:lpstr>
      <vt:lpstr>P7GrowthRate</vt:lpstr>
      <vt:lpstr>P7PriceGrowthRate</vt:lpstr>
      <vt:lpstr>P7ReturnRate</vt:lpstr>
      <vt:lpstr>P8COG</vt:lpstr>
      <vt:lpstr>P8CommRate</vt:lpstr>
      <vt:lpstr>P8CommSales</vt:lpstr>
      <vt:lpstr>P8GrowthRate</vt:lpstr>
      <vt:lpstr>P8PriceGrowthRate</vt:lpstr>
      <vt:lpstr>P8ReturnRate</vt:lpstr>
      <vt:lpstr>P9COG</vt:lpstr>
      <vt:lpstr>P9CommRate</vt:lpstr>
      <vt:lpstr>P9CommSales</vt:lpstr>
      <vt:lpstr>P9GrowthRate</vt:lpstr>
      <vt:lpstr>P9PriceGrowthRate</vt:lpstr>
      <vt:lpstr>P9ReturnRate</vt:lpstr>
      <vt:lpstr>PayrollTaxes</vt:lpstr>
      <vt:lpstr>PlanYears</vt:lpstr>
      <vt:lpstr>About!Print_Area</vt:lpstr>
      <vt:lpstr>BalSht!Print_Area</vt:lpstr>
      <vt:lpstr>BrkEvn!Print_Area</vt:lpstr>
      <vt:lpstr>CapEx!Print_Area</vt:lpstr>
      <vt:lpstr>CapInvest!Print_Area</vt:lpstr>
      <vt:lpstr>CshFlw!Print_Area</vt:lpstr>
      <vt:lpstr>'ERASE ME WelcomeMac'!Print_Area</vt:lpstr>
      <vt:lpstr>IncSt!Print_Area</vt:lpstr>
      <vt:lpstr>Inventory!Print_Area</vt:lpstr>
      <vt:lpstr>License!Print_Area</vt:lpstr>
      <vt:lpstr>MacVsWindows!Print_Area</vt:lpstr>
      <vt:lpstr>MktBudj!Print_Area</vt:lpstr>
      <vt:lpstr>ProSvs!Print_Area</vt:lpstr>
      <vt:lpstr>Ratios!Print_Area</vt:lpstr>
      <vt:lpstr>SalesProj!Print_Area</vt:lpstr>
      <vt:lpstr>Setup!Print_Area</vt:lpstr>
      <vt:lpstr>StaffBudj!Print_Area</vt:lpstr>
      <vt:lpstr>Welcome!Print_Area</vt:lpstr>
      <vt:lpstr>WelcomeDemo!Print_Area</vt:lpstr>
      <vt:lpstr>CshFlw!Print_Titles</vt:lpstr>
      <vt:lpstr>DepnSchedule!Print_Titles</vt:lpstr>
      <vt:lpstr>IncSt!Print_Titles</vt:lpstr>
      <vt:lpstr>Inventory!Print_Titles</vt:lpstr>
      <vt:lpstr>LoanInvestSchedules!Print_Titles</vt:lpstr>
      <vt:lpstr>MktBudj!Print_Titles</vt:lpstr>
      <vt:lpstr>SalesProj!Print_Titles</vt:lpstr>
      <vt:lpstr>StaffBudj!Print_Titles</vt:lpstr>
      <vt:lpstr>PTEmpBenes</vt:lpstr>
      <vt:lpstr>SalIncreaseRate</vt:lpstr>
      <vt:lpstr>setupMonthStart</vt:lpstr>
      <vt:lpstr>setupNumProducts</vt:lpstr>
      <vt:lpstr>setupYearStart</vt:lpstr>
      <vt:lpstr>StartupCash</vt:lpstr>
      <vt:lpstr>WageIncreaseRate</vt:lpstr>
      <vt:lpstr>WrkCapQ1</vt:lpstr>
      <vt:lpstr>WrkCapQ2</vt:lpstr>
      <vt:lpstr>WrkCapQ3</vt:lpstr>
      <vt:lpstr>WrkCapQ4</vt:lpstr>
      <vt:lpstr>WrkCapY2</vt:lpstr>
      <vt:lpstr>WrkCapY3</vt:lpstr>
      <vt:lpstr>WrkCapY4</vt:lpstr>
      <vt:lpstr>WrkCapY5</vt:lpstr>
      <vt:lpstr>Yr5Mos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lamarcus bailey</dc:creator>
  <cp:lastModifiedBy>lamarcus bailey</cp:lastModifiedBy>
  <cp:lastPrinted>2012-06-19T17:20:34Z</cp:lastPrinted>
  <dcterms:created xsi:type="dcterms:W3CDTF">2008-05-27T16:59:15Z</dcterms:created>
  <dcterms:modified xsi:type="dcterms:W3CDTF">2015-11-16T00:40:27Z</dcterms:modified>
</cp:coreProperties>
</file>