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948" activeTab="1"/>
  </bookViews>
  <sheets>
    <sheet name="Global Electronics basic data" sheetId="2" r:id="rId1"/>
    <sheet name="Global Elecrtronics Values " sheetId="1" r:id="rId2"/>
    <sheet name="Assignment 3 Data" sheetId="3" r:id="rId3"/>
    <sheet name="Assignment 1 Data" sheetId="4" r:id="rId4"/>
    <sheet name="Assignment 2 Data" sheetId="5" r:id="rId5"/>
  </sheets>
  <calcPr calcId="152511"/>
</workbook>
</file>

<file path=xl/calcChain.xml><?xml version="1.0" encoding="utf-8"?>
<calcChain xmlns="http://schemas.openxmlformats.org/spreadsheetml/2006/main">
  <c r="H54" i="1" l="1"/>
  <c r="H53" i="1"/>
  <c r="H52" i="1"/>
  <c r="H51" i="1"/>
  <c r="H50" i="1"/>
  <c r="I50" i="1" l="1"/>
  <c r="F2" i="3"/>
  <c r="F3" i="3"/>
  <c r="F5" i="4"/>
  <c r="F4" i="4"/>
  <c r="F3" i="4"/>
  <c r="F2" i="4"/>
  <c r="F6" i="3"/>
  <c r="F5" i="3"/>
  <c r="F4" i="3"/>
  <c r="D42" i="1"/>
  <c r="C42" i="1"/>
  <c r="I50" i="2" l="1"/>
  <c r="I55" i="2" s="1"/>
  <c r="I51" i="1"/>
  <c r="F55" i="2"/>
  <c r="E55" i="2"/>
  <c r="D55" i="2"/>
  <c r="C55" i="2"/>
  <c r="I54" i="2"/>
  <c r="G54" i="2"/>
  <c r="I53" i="2"/>
  <c r="G53" i="2"/>
  <c r="I52" i="2"/>
  <c r="G52" i="2"/>
  <c r="I51" i="2"/>
  <c r="G51" i="2"/>
  <c r="G50" i="2"/>
  <c r="F43" i="2"/>
  <c r="E43" i="2"/>
  <c r="D43" i="2"/>
  <c r="C43" i="2"/>
  <c r="F42" i="2"/>
  <c r="F46" i="2" s="1"/>
  <c r="E42" i="2"/>
  <c r="D42" i="2"/>
  <c r="D46" i="2" s="1"/>
  <c r="C42" i="2"/>
  <c r="C46" i="2" s="1"/>
  <c r="E46" i="2" l="1"/>
  <c r="H54" i="2" s="1"/>
  <c r="J54" i="2" s="1"/>
  <c r="H50" i="2"/>
  <c r="J50" i="2"/>
  <c r="H53" i="2"/>
  <c r="J53" i="2" s="1"/>
  <c r="H52" i="2"/>
  <c r="J52" i="2" s="1"/>
  <c r="H51" i="2"/>
  <c r="J51" i="2" s="1"/>
  <c r="H55" i="2" l="1"/>
  <c r="J55" i="2" s="1"/>
  <c r="E55" i="1" l="1"/>
  <c r="I54" i="1"/>
  <c r="I53" i="1"/>
  <c r="I52" i="1"/>
  <c r="G50" i="1"/>
  <c r="G51" i="1"/>
  <c r="G52" i="1"/>
  <c r="G53" i="1"/>
  <c r="G54" i="1"/>
  <c r="D55" i="1"/>
  <c r="F55" i="1"/>
  <c r="C55" i="1"/>
  <c r="F43" i="1"/>
  <c r="E43" i="1"/>
  <c r="D43" i="1"/>
  <c r="C43" i="1"/>
  <c r="F42" i="1"/>
  <c r="E42" i="1"/>
  <c r="E46" i="1" s="1"/>
  <c r="D46" i="1"/>
  <c r="I55" i="1" l="1"/>
  <c r="C46" i="1"/>
  <c r="F46" i="1"/>
  <c r="J54" i="1" l="1"/>
  <c r="J51" i="1"/>
  <c r="J52" i="1"/>
  <c r="J53" i="1"/>
  <c r="H55" i="1" l="1"/>
  <c r="J55" i="1" s="1"/>
  <c r="J50" i="1"/>
</calcChain>
</file>

<file path=xl/sharedStrings.xml><?xml version="1.0" encoding="utf-8"?>
<sst xmlns="http://schemas.openxmlformats.org/spreadsheetml/2006/main" count="204" uniqueCount="59">
  <si>
    <t>Constants</t>
  </si>
  <si>
    <t>Direct Material Cost:</t>
  </si>
  <si>
    <t>Circuit Board</t>
  </si>
  <si>
    <t>Case</t>
  </si>
  <si>
    <t>Battery</t>
  </si>
  <si>
    <t>Touchscreen</t>
  </si>
  <si>
    <t>Global Electronics. Inc.   Manufacturing Planning Problem</t>
  </si>
  <si>
    <t>Air Freight Shipping Cost:</t>
  </si>
  <si>
    <t>Freight-In (Parts)</t>
  </si>
  <si>
    <t>Freight-Out (Finished Goods)</t>
  </si>
  <si>
    <t>Other Costs by Mfg Site:</t>
  </si>
  <si>
    <t>Phoenix</t>
  </si>
  <si>
    <t>Monterrey</t>
  </si>
  <si>
    <t>Brussels</t>
  </si>
  <si>
    <t>Direct Labor Cost per Unit</t>
  </si>
  <si>
    <t>Overhead Cost per Unit</t>
  </si>
  <si>
    <t>Site Capacity (units per month)</t>
  </si>
  <si>
    <t>Monthly Demand by Distribution Center (finished units):</t>
  </si>
  <si>
    <t>Atlanta, U.S.</t>
  </si>
  <si>
    <t>Lagos, Nigeria</t>
  </si>
  <si>
    <t>Rio De Janeiro, Brazil</t>
  </si>
  <si>
    <t>Osaka, Japan</t>
  </si>
  <si>
    <t>Frankfurt, Germany</t>
  </si>
  <si>
    <t>Air Freight Distance Tables</t>
  </si>
  <si>
    <t>(in miles)</t>
  </si>
  <si>
    <t>To/From: Manufacturing Site</t>
  </si>
  <si>
    <t>From Supplier Site</t>
  </si>
  <si>
    <t>Beijing (circuit Board)</t>
  </si>
  <si>
    <t>Mexico City (Case)</t>
  </si>
  <si>
    <t>Singapore (Battery)</t>
  </si>
  <si>
    <t>Nagoya (Touchscreen)</t>
  </si>
  <si>
    <t>To: Distribution Center</t>
  </si>
  <si>
    <t>(Cost per mile for a 10,000 unit container)</t>
  </si>
  <si>
    <t>Manufacturing Cost</t>
  </si>
  <si>
    <t>by site (per unit):</t>
  </si>
  <si>
    <t>Manufacturing Site</t>
  </si>
  <si>
    <t>Air Freight In</t>
  </si>
  <si>
    <t>Direct Material Cost</t>
  </si>
  <si>
    <t>Direct Labor Cost</t>
  </si>
  <si>
    <t xml:space="preserve">Overhead Cost </t>
  </si>
  <si>
    <t>Total Mfg Cost per Unit</t>
  </si>
  <si>
    <t>Shanghai</t>
  </si>
  <si>
    <t>Production Assigned</t>
  </si>
  <si>
    <t>Subtotal</t>
  </si>
  <si>
    <t>Total</t>
  </si>
  <si>
    <t>Mfg Cost</t>
  </si>
  <si>
    <t>Total Freight</t>
  </si>
  <si>
    <t>Out Cost</t>
  </si>
  <si>
    <t>Total Cost</t>
  </si>
  <si>
    <t>by Destination</t>
  </si>
  <si>
    <t>From: Manufacturing Site</t>
  </si>
  <si>
    <t>To: Distribution Center:</t>
  </si>
  <si>
    <t>Legend:</t>
  </si>
  <si>
    <t>Changing Cells</t>
  </si>
  <si>
    <t>Optimization Cell</t>
  </si>
  <si>
    <t>Operating Cost</t>
  </si>
  <si>
    <t>Total Operating Cost</t>
  </si>
  <si>
    <t>`</t>
  </si>
  <si>
    <t>Total Operating Cost($)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</si>
</sst>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/>
    <xf numFmtId="0" fontId="1" fillId="2" borderId="13" xfId="0" applyFont="1" applyFill="1" applyBorder="1"/>
    <xf numFmtId="0" fontId="1" fillId="0" borderId="13" xfId="0" applyFont="1" applyBorder="1"/>
    <xf numFmtId="0" fontId="1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Fill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8" fontId="1" fillId="0" borderId="0" xfId="0" applyNumberFormat="1" applyFont="1" applyBorder="1"/>
    <xf numFmtId="0" fontId="1" fillId="0" borderId="0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8" xfId="0" applyFont="1" applyFill="1" applyBorder="1"/>
    <xf numFmtId="8" fontId="1" fillId="0" borderId="9" xfId="0" applyNumberFormat="1" applyFont="1" applyBorder="1"/>
    <xf numFmtId="3" fontId="1" fillId="0" borderId="0" xfId="0" applyNumberFormat="1" applyFont="1" applyBorder="1"/>
    <xf numFmtId="3" fontId="1" fillId="0" borderId="9" xfId="0" applyNumberFormat="1" applyFont="1" applyBorder="1"/>
    <xf numFmtId="0" fontId="1" fillId="2" borderId="15" xfId="0" applyFont="1" applyFill="1" applyBorder="1"/>
    <xf numFmtId="0" fontId="1" fillId="0" borderId="15" xfId="0" applyFont="1" applyBorder="1"/>
    <xf numFmtId="3" fontId="1" fillId="0" borderId="15" xfId="0" applyNumberFormat="1" applyFont="1" applyBorder="1"/>
    <xf numFmtId="0" fontId="1" fillId="0" borderId="14" xfId="0" applyFont="1" applyBorder="1"/>
    <xf numFmtId="3" fontId="1" fillId="0" borderId="14" xfId="0" applyNumberFormat="1" applyFont="1" applyBorder="1"/>
    <xf numFmtId="0" fontId="1" fillId="0" borderId="4" xfId="0" applyFont="1" applyBorder="1" applyAlignment="1">
      <alignment horizontal="center"/>
    </xf>
    <xf numFmtId="8" fontId="1" fillId="0" borderId="15" xfId="0" applyNumberFormat="1" applyFont="1" applyBorder="1"/>
    <xf numFmtId="0" fontId="1" fillId="0" borderId="0" xfId="0" applyFont="1"/>
    <xf numFmtId="4" fontId="1" fillId="0" borderId="0" xfId="0" applyNumberFormat="1" applyFont="1"/>
    <xf numFmtId="0" fontId="1" fillId="2" borderId="16" xfId="0" applyFont="1" applyFill="1" applyBorder="1"/>
    <xf numFmtId="4" fontId="1" fillId="0" borderId="15" xfId="0" applyNumberFormat="1" applyFont="1" applyBorder="1" applyAlignment="1">
      <alignment horizontal="right"/>
    </xf>
    <xf numFmtId="4" fontId="1" fillId="0" borderId="15" xfId="0" applyNumberFormat="1" applyFont="1" applyBorder="1"/>
    <xf numFmtId="4" fontId="1" fillId="0" borderId="9" xfId="0" applyNumberFormat="1" applyFont="1" applyBorder="1"/>
    <xf numFmtId="0" fontId="1" fillId="0" borderId="10" xfId="0" applyFont="1" applyFill="1" applyBorder="1"/>
    <xf numFmtId="8" fontId="1" fillId="0" borderId="14" xfId="0" applyNumberFormat="1" applyFont="1" applyBorder="1"/>
    <xf numFmtId="8" fontId="1" fillId="0" borderId="12" xfId="0" applyNumberFormat="1" applyFont="1" applyBorder="1"/>
    <xf numFmtId="0" fontId="1" fillId="2" borderId="1" xfId="0" applyFont="1" applyFill="1" applyBorder="1"/>
    <xf numFmtId="6" fontId="1" fillId="0" borderId="0" xfId="0" applyNumberFormat="1" applyFont="1" applyBorder="1"/>
    <xf numFmtId="6" fontId="1" fillId="0" borderId="9" xfId="0" applyNumberFormat="1" applyFont="1" applyBorder="1"/>
    <xf numFmtId="0" fontId="1" fillId="0" borderId="0" xfId="0" applyFont="1" applyBorder="1" applyAlignment="1"/>
    <xf numFmtId="0" fontId="1" fillId="2" borderId="11" xfId="0" applyFont="1" applyFill="1" applyBorder="1"/>
    <xf numFmtId="6" fontId="1" fillId="0" borderId="11" xfId="0" applyNumberFormat="1" applyFont="1" applyBorder="1"/>
    <xf numFmtId="6" fontId="1" fillId="3" borderId="12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0" borderId="21" xfId="0" applyFont="1" applyBorder="1"/>
    <xf numFmtId="0" fontId="1" fillId="3" borderId="17" xfId="0" applyFont="1" applyFill="1" applyBorder="1"/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23" xfId="0" applyFont="1" applyBorder="1"/>
    <xf numFmtId="0" fontId="1" fillId="0" borderId="23" xfId="0" applyFont="1" applyFill="1" applyBorder="1"/>
    <xf numFmtId="8" fontId="1" fillId="4" borderId="23" xfId="0" applyNumberFormat="1" applyFont="1" applyFill="1" applyBorder="1"/>
    <xf numFmtId="8" fontId="1" fillId="0" borderId="23" xfId="0" applyNumberFormat="1" applyFont="1" applyBorder="1"/>
    <xf numFmtId="8" fontId="1" fillId="3" borderId="23" xfId="0" applyNumberFormat="1" applyFont="1" applyFill="1" applyBorder="1"/>
    <xf numFmtId="0" fontId="1" fillId="0" borderId="23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2" borderId="23" xfId="0" applyFont="1" applyFill="1" applyBorder="1"/>
    <xf numFmtId="2" fontId="1" fillId="0" borderId="23" xfId="0" applyNumberFormat="1" applyFont="1" applyBorder="1"/>
    <xf numFmtId="2" fontId="1" fillId="3" borderId="23" xfId="0" applyNumberFormat="1" applyFont="1" applyFill="1" applyBorder="1"/>
    <xf numFmtId="0" fontId="1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0" fontId="1" fillId="0" borderId="1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/>
    <xf numFmtId="6" fontId="1" fillId="0" borderId="0" xfId="0" applyNumberFormat="1" applyFont="1" applyBorder="1"/>
    <xf numFmtId="6" fontId="1" fillId="0" borderId="9" xfId="0" applyNumberFormat="1" applyFont="1" applyBorder="1"/>
    <xf numFmtId="0" fontId="1" fillId="2" borderId="11" xfId="0" applyFont="1" applyFill="1" applyBorder="1"/>
    <xf numFmtId="6" fontId="1" fillId="0" borderId="11" xfId="0" applyNumberFormat="1" applyFont="1" applyBorder="1"/>
    <xf numFmtId="6" fontId="1" fillId="3" borderId="1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8"/>
  <sheetViews>
    <sheetView workbookViewId="0">
      <selection activeCell="G65" sqref="G65"/>
    </sheetView>
  </sheetViews>
  <sheetFormatPr defaultRowHeight="15" x14ac:dyDescent="0.25"/>
  <cols>
    <col min="1" max="1" width="9.140625" customWidth="1"/>
    <col min="2" max="2" width="29.28515625" customWidth="1"/>
    <col min="3" max="3" width="15" customWidth="1"/>
    <col min="4" max="4" width="14.140625" customWidth="1"/>
    <col min="5" max="5" width="18.28515625" customWidth="1"/>
    <col min="6" max="6" width="13.42578125" customWidth="1"/>
    <col min="9" max="9" width="12.5703125" customWidth="1"/>
    <col min="10" max="10" width="14.28515625" customWidth="1"/>
  </cols>
  <sheetData>
    <row r="1" spans="2:10" ht="18.75" x14ac:dyDescent="0.3">
      <c r="B1" s="88" t="s">
        <v>6</v>
      </c>
      <c r="C1" s="88"/>
      <c r="D1" s="88"/>
      <c r="E1" s="88"/>
      <c r="F1" s="88"/>
      <c r="G1" s="1"/>
    </row>
    <row r="2" spans="2:10" ht="15.75" thickBot="1" x14ac:dyDescent="0.3"/>
    <row r="3" spans="2:10" ht="15.75" thickBot="1" x14ac:dyDescent="0.3">
      <c r="B3" s="4" t="s">
        <v>0</v>
      </c>
      <c r="C3" s="5"/>
      <c r="D3" s="11"/>
      <c r="E3" s="11"/>
      <c r="F3" s="12"/>
      <c r="G3" s="2"/>
      <c r="H3" s="2"/>
      <c r="I3" s="33"/>
      <c r="J3" s="33"/>
    </row>
    <row r="4" spans="2:10" x14ac:dyDescent="0.25">
      <c r="B4" s="13" t="s">
        <v>1</v>
      </c>
      <c r="C4" s="14"/>
      <c r="D4" s="14"/>
      <c r="E4" s="14"/>
      <c r="F4" s="15"/>
      <c r="G4" s="33"/>
      <c r="H4" s="33"/>
      <c r="I4" s="33"/>
      <c r="J4" s="33"/>
    </row>
    <row r="5" spans="2:10" x14ac:dyDescent="0.25">
      <c r="B5" s="16" t="s">
        <v>2</v>
      </c>
      <c r="C5" s="17">
        <v>8</v>
      </c>
      <c r="D5" s="18"/>
      <c r="E5" s="18"/>
      <c r="F5" s="19"/>
      <c r="G5" s="33"/>
      <c r="H5" s="33"/>
      <c r="I5" s="33"/>
      <c r="J5" s="33"/>
    </row>
    <row r="6" spans="2:10" x14ac:dyDescent="0.25">
      <c r="B6" s="16" t="s">
        <v>3</v>
      </c>
      <c r="C6" s="17">
        <v>1</v>
      </c>
      <c r="D6" s="18"/>
      <c r="E6" s="18"/>
      <c r="F6" s="19"/>
      <c r="G6" s="33"/>
      <c r="H6" s="33"/>
      <c r="I6" s="33"/>
      <c r="J6" s="33"/>
    </row>
    <row r="7" spans="2:10" x14ac:dyDescent="0.25">
      <c r="B7" s="16" t="s">
        <v>4</v>
      </c>
      <c r="C7" s="17">
        <v>3</v>
      </c>
      <c r="D7" s="18"/>
      <c r="E7" s="18"/>
      <c r="F7" s="19"/>
      <c r="G7" s="33"/>
      <c r="H7" s="33"/>
      <c r="I7" s="33"/>
      <c r="J7" s="33"/>
    </row>
    <row r="8" spans="2:10" x14ac:dyDescent="0.25">
      <c r="B8" s="16" t="s">
        <v>5</v>
      </c>
      <c r="C8" s="17">
        <v>7</v>
      </c>
      <c r="D8" s="18"/>
      <c r="E8" s="18"/>
      <c r="F8" s="19"/>
      <c r="G8" s="33"/>
      <c r="H8" s="33"/>
      <c r="I8" s="33"/>
      <c r="J8" s="33"/>
    </row>
    <row r="9" spans="2:10" ht="15.75" thickBot="1" x14ac:dyDescent="0.3">
      <c r="B9" s="8"/>
      <c r="C9" s="20"/>
      <c r="D9" s="20"/>
      <c r="E9" s="20"/>
      <c r="F9" s="21"/>
      <c r="G9" s="33"/>
      <c r="H9" s="33"/>
      <c r="I9" s="33"/>
      <c r="J9" s="33"/>
    </row>
    <row r="10" spans="2:10" x14ac:dyDescent="0.25">
      <c r="B10" s="10" t="s">
        <v>7</v>
      </c>
      <c r="C10" s="89" t="s">
        <v>32</v>
      </c>
      <c r="D10" s="89"/>
      <c r="E10" s="89"/>
      <c r="F10" s="90"/>
      <c r="G10" s="33"/>
      <c r="H10" s="33"/>
      <c r="I10" s="33"/>
      <c r="J10" s="33"/>
    </row>
    <row r="11" spans="2:10" x14ac:dyDescent="0.25">
      <c r="B11" s="22" t="s">
        <v>8</v>
      </c>
      <c r="C11" s="17">
        <v>1</v>
      </c>
      <c r="D11" s="18"/>
      <c r="E11" s="18"/>
      <c r="F11" s="19"/>
      <c r="G11" s="33"/>
      <c r="H11" s="33"/>
      <c r="I11" s="33"/>
      <c r="J11" s="33"/>
    </row>
    <row r="12" spans="2:10" x14ac:dyDescent="0.25">
      <c r="B12" s="22" t="s">
        <v>9</v>
      </c>
      <c r="C12" s="17">
        <v>1.2</v>
      </c>
      <c r="D12" s="18"/>
      <c r="E12" s="18"/>
      <c r="F12" s="19"/>
      <c r="G12" s="33"/>
      <c r="H12" s="33"/>
      <c r="I12" s="33"/>
      <c r="J12" s="33"/>
    </row>
    <row r="13" spans="2:10" ht="15.75" thickBot="1" x14ac:dyDescent="0.3">
      <c r="B13" s="8"/>
      <c r="C13" s="20"/>
      <c r="D13" s="20"/>
      <c r="E13" s="20"/>
      <c r="F13" s="21"/>
      <c r="G13" s="33"/>
      <c r="H13" s="33"/>
      <c r="I13" s="33"/>
      <c r="J13" s="33"/>
    </row>
    <row r="14" spans="2:10" ht="15.75" thickBot="1" x14ac:dyDescent="0.3">
      <c r="B14" s="10" t="s">
        <v>10</v>
      </c>
      <c r="C14" s="9" t="s">
        <v>11</v>
      </c>
      <c r="D14" s="9" t="s">
        <v>41</v>
      </c>
      <c r="E14" s="9" t="s">
        <v>12</v>
      </c>
      <c r="F14" s="54" t="s">
        <v>13</v>
      </c>
      <c r="G14" s="33"/>
      <c r="H14" s="33"/>
      <c r="I14" s="33"/>
      <c r="J14" s="33"/>
    </row>
    <row r="15" spans="2:10" x14ac:dyDescent="0.25">
      <c r="B15" s="22" t="s">
        <v>14</v>
      </c>
      <c r="C15" s="32">
        <v>1</v>
      </c>
      <c r="D15" s="32">
        <v>0.4</v>
      </c>
      <c r="E15" s="32">
        <v>0.5</v>
      </c>
      <c r="F15" s="23">
        <v>1.2</v>
      </c>
      <c r="G15" s="33"/>
      <c r="H15" s="33"/>
      <c r="I15" s="33"/>
      <c r="J15" s="33"/>
    </row>
    <row r="16" spans="2:10" x14ac:dyDescent="0.25">
      <c r="B16" s="22" t="s">
        <v>15</v>
      </c>
      <c r="C16" s="32">
        <v>3</v>
      </c>
      <c r="D16" s="32">
        <v>1</v>
      </c>
      <c r="E16" s="32">
        <v>2</v>
      </c>
      <c r="F16" s="23">
        <v>4</v>
      </c>
      <c r="G16" s="33"/>
      <c r="H16" s="33"/>
      <c r="I16" s="33"/>
      <c r="J16" s="33"/>
    </row>
    <row r="17" spans="2:10" x14ac:dyDescent="0.25">
      <c r="B17" s="22" t="s">
        <v>16</v>
      </c>
      <c r="C17" s="28">
        <v>500000</v>
      </c>
      <c r="D17" s="28">
        <v>200000</v>
      </c>
      <c r="E17" s="28">
        <v>400000</v>
      </c>
      <c r="F17" s="25">
        <v>250000</v>
      </c>
      <c r="G17" s="33"/>
      <c r="H17" s="33"/>
      <c r="I17" s="33"/>
      <c r="J17" s="33"/>
    </row>
    <row r="18" spans="2:10" ht="15.75" thickBot="1" x14ac:dyDescent="0.3">
      <c r="B18" s="8"/>
      <c r="C18" s="29"/>
      <c r="D18" s="29"/>
      <c r="E18" s="29"/>
      <c r="F18" s="21"/>
      <c r="G18" s="33"/>
      <c r="H18" s="33"/>
      <c r="I18" s="33"/>
      <c r="J18" s="33"/>
    </row>
    <row r="19" spans="2:10" x14ac:dyDescent="0.25">
      <c r="B19" s="91" t="s">
        <v>17</v>
      </c>
      <c r="C19" s="89"/>
      <c r="D19" s="89"/>
      <c r="E19" s="89"/>
      <c r="F19" s="90"/>
      <c r="G19" s="33"/>
      <c r="H19" s="33"/>
      <c r="I19" s="33"/>
      <c r="J19" s="33"/>
    </row>
    <row r="20" spans="2:10" x14ac:dyDescent="0.25">
      <c r="B20" s="16" t="s">
        <v>18</v>
      </c>
      <c r="C20" s="24">
        <v>220000</v>
      </c>
      <c r="D20" s="18"/>
      <c r="E20" s="18"/>
      <c r="F20" s="19"/>
      <c r="G20" s="33"/>
      <c r="H20" s="33"/>
      <c r="I20" s="33"/>
      <c r="J20" s="33"/>
    </row>
    <row r="21" spans="2:10" x14ac:dyDescent="0.25">
      <c r="B21" s="16" t="s">
        <v>19</v>
      </c>
      <c r="C21" s="24">
        <v>180000</v>
      </c>
      <c r="D21" s="18"/>
      <c r="E21" s="18"/>
      <c r="F21" s="19"/>
      <c r="G21" s="33"/>
      <c r="H21" s="33"/>
      <c r="I21" s="33"/>
      <c r="J21" s="33"/>
    </row>
    <row r="22" spans="2:10" x14ac:dyDescent="0.25">
      <c r="B22" s="16" t="s">
        <v>20</v>
      </c>
      <c r="C22" s="24">
        <v>210000</v>
      </c>
      <c r="D22" s="18"/>
      <c r="E22" s="18"/>
      <c r="F22" s="19"/>
      <c r="G22" s="33"/>
      <c r="H22" s="33"/>
      <c r="I22" s="33"/>
      <c r="J22" s="33"/>
    </row>
    <row r="23" spans="2:10" x14ac:dyDescent="0.25">
      <c r="B23" s="16" t="s">
        <v>21</v>
      </c>
      <c r="C23" s="24">
        <v>400000</v>
      </c>
      <c r="D23" s="18"/>
      <c r="E23" s="18"/>
      <c r="F23" s="19"/>
      <c r="G23" s="33"/>
      <c r="H23" s="33"/>
      <c r="I23" s="33"/>
      <c r="J23" s="33"/>
    </row>
    <row r="24" spans="2:10" x14ac:dyDescent="0.25">
      <c r="B24" s="16" t="s">
        <v>22</v>
      </c>
      <c r="C24" s="24">
        <v>200000</v>
      </c>
      <c r="D24" s="18"/>
      <c r="E24" s="18"/>
      <c r="F24" s="19"/>
      <c r="G24" s="33"/>
      <c r="H24" s="33"/>
      <c r="I24" s="33"/>
      <c r="J24" s="33"/>
    </row>
    <row r="25" spans="2:10" ht="15.75" thickBot="1" x14ac:dyDescent="0.3">
      <c r="B25" s="8"/>
      <c r="C25" s="20"/>
      <c r="D25" s="20"/>
      <c r="E25" s="20"/>
      <c r="F25" s="21"/>
      <c r="G25" s="33"/>
      <c r="H25" s="33"/>
      <c r="I25" s="33"/>
      <c r="J25" s="33"/>
    </row>
    <row r="26" spans="2:10" ht="15.75" thickBot="1" x14ac:dyDescent="0.3">
      <c r="B26" s="7" t="s">
        <v>23</v>
      </c>
      <c r="C26" s="92" t="s">
        <v>25</v>
      </c>
      <c r="D26" s="93"/>
      <c r="E26" s="93"/>
      <c r="F26" s="94"/>
      <c r="G26" s="33"/>
      <c r="H26" s="33"/>
      <c r="I26" s="33"/>
      <c r="J26" s="33"/>
    </row>
    <row r="27" spans="2:10" ht="15.75" thickBot="1" x14ac:dyDescent="0.3">
      <c r="B27" s="8" t="s">
        <v>24</v>
      </c>
      <c r="C27" s="9" t="s">
        <v>11</v>
      </c>
      <c r="D27" s="9" t="s">
        <v>41</v>
      </c>
      <c r="E27" s="9" t="s">
        <v>12</v>
      </c>
      <c r="F27" s="9" t="s">
        <v>13</v>
      </c>
      <c r="G27" s="33"/>
      <c r="H27" s="33"/>
      <c r="I27" s="33"/>
      <c r="J27" s="33"/>
    </row>
    <row r="28" spans="2:10" x14ac:dyDescent="0.25">
      <c r="B28" s="6" t="s">
        <v>26</v>
      </c>
      <c r="C28" s="26"/>
      <c r="D28" s="26"/>
      <c r="E28" s="26"/>
      <c r="F28" s="26"/>
      <c r="G28" s="33"/>
      <c r="H28" s="33"/>
      <c r="I28" s="33"/>
      <c r="J28" s="33"/>
    </row>
    <row r="29" spans="2:10" x14ac:dyDescent="0.25">
      <c r="B29" s="27" t="s">
        <v>29</v>
      </c>
      <c r="C29" s="28">
        <v>6515</v>
      </c>
      <c r="D29" s="27">
        <v>665</v>
      </c>
      <c r="E29" s="28">
        <v>7340</v>
      </c>
      <c r="F29" s="28">
        <v>4960</v>
      </c>
      <c r="G29" s="33"/>
      <c r="H29" s="33"/>
      <c r="I29" s="33"/>
      <c r="J29" s="33"/>
    </row>
    <row r="30" spans="2:10" x14ac:dyDescent="0.25">
      <c r="B30" s="27" t="s">
        <v>27</v>
      </c>
      <c r="C30" s="28">
        <v>1255</v>
      </c>
      <c r="D30" s="28">
        <v>8035</v>
      </c>
      <c r="E30" s="27">
        <v>440</v>
      </c>
      <c r="F30" s="28">
        <v>5755</v>
      </c>
      <c r="G30" s="33"/>
      <c r="H30" s="33"/>
      <c r="I30" s="33"/>
      <c r="J30" s="33"/>
    </row>
    <row r="31" spans="2:10" x14ac:dyDescent="0.25">
      <c r="B31" s="27" t="s">
        <v>28</v>
      </c>
      <c r="C31" s="28">
        <v>9100</v>
      </c>
      <c r="D31" s="28">
        <v>2360</v>
      </c>
      <c r="E31" s="28">
        <v>9980</v>
      </c>
      <c r="F31" s="28">
        <v>6565</v>
      </c>
      <c r="G31" s="33"/>
      <c r="H31" s="33"/>
      <c r="I31" s="33"/>
      <c r="J31" s="33"/>
    </row>
    <row r="32" spans="2:10" ht="15.75" thickBot="1" x14ac:dyDescent="0.3">
      <c r="B32" s="29" t="s">
        <v>30</v>
      </c>
      <c r="C32" s="28">
        <v>5940</v>
      </c>
      <c r="D32" s="27">
        <v>935</v>
      </c>
      <c r="E32" s="28">
        <v>6825</v>
      </c>
      <c r="F32" s="28">
        <v>5845</v>
      </c>
      <c r="G32" s="33"/>
      <c r="H32" s="33"/>
      <c r="I32" s="34"/>
      <c r="J32" s="33"/>
    </row>
    <row r="33" spans="2:10" x14ac:dyDescent="0.25">
      <c r="B33" s="6" t="s">
        <v>31</v>
      </c>
      <c r="C33" s="35"/>
      <c r="D33" s="35"/>
      <c r="E33" s="35"/>
      <c r="F33" s="35"/>
      <c r="G33" s="33"/>
      <c r="H33" s="33"/>
      <c r="I33" s="33"/>
      <c r="J33" s="33"/>
    </row>
    <row r="34" spans="2:10" x14ac:dyDescent="0.25">
      <c r="B34" s="27" t="s">
        <v>18</v>
      </c>
      <c r="C34" s="28">
        <v>1600</v>
      </c>
      <c r="D34" s="28">
        <v>7655</v>
      </c>
      <c r="E34" s="28">
        <v>965</v>
      </c>
      <c r="F34" s="28">
        <v>4400</v>
      </c>
      <c r="G34" s="33"/>
      <c r="H34" s="33"/>
      <c r="I34" s="33"/>
      <c r="J34" s="33"/>
    </row>
    <row r="35" spans="2:10" x14ac:dyDescent="0.25">
      <c r="B35" s="27" t="s">
        <v>19</v>
      </c>
      <c r="C35" s="28">
        <v>7410</v>
      </c>
      <c r="D35" s="28">
        <v>7610</v>
      </c>
      <c r="E35" s="28">
        <v>6875</v>
      </c>
      <c r="F35" s="28">
        <v>3060</v>
      </c>
      <c r="G35" s="33"/>
      <c r="H35" s="33"/>
      <c r="I35" s="33"/>
      <c r="J35" s="33"/>
    </row>
    <row r="36" spans="2:10" x14ac:dyDescent="0.25">
      <c r="B36" s="27" t="s">
        <v>20</v>
      </c>
      <c r="C36" s="28">
        <v>5970</v>
      </c>
      <c r="D36" s="28">
        <v>11340</v>
      </c>
      <c r="E36" s="28">
        <v>5080</v>
      </c>
      <c r="F36" s="28">
        <v>5850</v>
      </c>
      <c r="G36" s="33"/>
      <c r="H36" s="33"/>
      <c r="I36" s="33"/>
      <c r="J36" s="33"/>
    </row>
    <row r="37" spans="2:10" x14ac:dyDescent="0.25">
      <c r="B37" s="27" t="s">
        <v>21</v>
      </c>
      <c r="C37" s="28">
        <v>6030</v>
      </c>
      <c r="D37" s="28">
        <v>850</v>
      </c>
      <c r="E37" s="28">
        <v>6910</v>
      </c>
      <c r="F37" s="28">
        <v>5840</v>
      </c>
      <c r="G37" s="33"/>
      <c r="H37" s="33"/>
      <c r="I37" s="33"/>
      <c r="J37" s="33"/>
    </row>
    <row r="38" spans="2:10" ht="15.75" thickBot="1" x14ac:dyDescent="0.3">
      <c r="B38" s="29" t="s">
        <v>22</v>
      </c>
      <c r="C38" s="30">
        <v>5640</v>
      </c>
      <c r="D38" s="30">
        <v>5495</v>
      </c>
      <c r="E38" s="30">
        <v>5660</v>
      </c>
      <c r="F38" s="30">
        <v>200</v>
      </c>
      <c r="G38" s="33"/>
      <c r="H38" s="33"/>
      <c r="I38" s="33"/>
      <c r="J38" s="33"/>
    </row>
    <row r="39" spans="2:10" ht="15.75" thickBot="1" x14ac:dyDescent="0.3">
      <c r="B39" s="33"/>
      <c r="C39" s="33"/>
      <c r="D39" s="33"/>
      <c r="E39" s="33"/>
      <c r="F39" s="33"/>
      <c r="G39" s="33"/>
      <c r="H39" s="33"/>
      <c r="I39" s="33"/>
      <c r="J39" s="33"/>
    </row>
    <row r="40" spans="2:10" ht="15.75" thickBot="1" x14ac:dyDescent="0.3">
      <c r="B40" s="13" t="s">
        <v>33</v>
      </c>
      <c r="C40" s="95" t="s">
        <v>35</v>
      </c>
      <c r="D40" s="95"/>
      <c r="E40" s="95"/>
      <c r="F40" s="96"/>
      <c r="G40" s="33"/>
      <c r="H40" s="33"/>
      <c r="I40" s="33"/>
      <c r="J40" s="33"/>
    </row>
    <row r="41" spans="2:10" ht="15.75" thickBot="1" x14ac:dyDescent="0.3">
      <c r="B41" s="16" t="s">
        <v>34</v>
      </c>
      <c r="C41" s="9" t="s">
        <v>11</v>
      </c>
      <c r="D41" s="9" t="s">
        <v>41</v>
      </c>
      <c r="E41" s="9" t="s">
        <v>12</v>
      </c>
      <c r="F41" s="54" t="s">
        <v>13</v>
      </c>
      <c r="G41" s="33"/>
      <c r="H41" s="33"/>
      <c r="I41" s="33"/>
      <c r="J41" s="33"/>
    </row>
    <row r="42" spans="2:10" x14ac:dyDescent="0.25">
      <c r="B42" s="13" t="s">
        <v>37</v>
      </c>
      <c r="C42" s="32">
        <f>SUM(C5:C8)</f>
        <v>19</v>
      </c>
      <c r="D42" s="32">
        <f>SUM(C5:C8)</f>
        <v>19</v>
      </c>
      <c r="E42" s="32">
        <f>SUM(C5:C8)</f>
        <v>19</v>
      </c>
      <c r="F42" s="23">
        <f>SUM(C5:C8)</f>
        <v>19</v>
      </c>
      <c r="G42" s="33"/>
      <c r="H42" s="33"/>
      <c r="I42" s="33"/>
      <c r="J42" s="33"/>
    </row>
    <row r="43" spans="2:10" x14ac:dyDescent="0.25">
      <c r="B43" s="16" t="s">
        <v>36</v>
      </c>
      <c r="C43" s="36">
        <f>SUM(C29:C32)*C11/10000</f>
        <v>2.2810000000000001</v>
      </c>
      <c r="D43" s="32">
        <f>SUM(D29:D32)*C11/10000</f>
        <v>1.1995</v>
      </c>
      <c r="E43" s="37">
        <f>SUM(E29:E32)*C11/10000</f>
        <v>2.4584999999999999</v>
      </c>
      <c r="F43" s="38">
        <f>SUM(F29:F32)*C11/10000</f>
        <v>2.3125</v>
      </c>
      <c r="G43" s="33"/>
      <c r="H43" s="33"/>
      <c r="I43" s="33"/>
      <c r="J43" s="33"/>
    </row>
    <row r="44" spans="2:10" x14ac:dyDescent="0.25">
      <c r="B44" s="22" t="s">
        <v>38</v>
      </c>
      <c r="C44" s="32">
        <v>1</v>
      </c>
      <c r="D44" s="32">
        <v>0.4</v>
      </c>
      <c r="E44" s="32">
        <v>0.5</v>
      </c>
      <c r="F44" s="23">
        <v>1.2</v>
      </c>
      <c r="G44" s="33"/>
      <c r="H44" s="33"/>
      <c r="I44" s="33"/>
      <c r="J44" s="33"/>
    </row>
    <row r="45" spans="2:10" x14ac:dyDescent="0.25">
      <c r="B45" s="22" t="s">
        <v>39</v>
      </c>
      <c r="C45" s="32">
        <v>3</v>
      </c>
      <c r="D45" s="32">
        <v>1</v>
      </c>
      <c r="E45" s="32">
        <v>2</v>
      </c>
      <c r="F45" s="23">
        <v>4</v>
      </c>
      <c r="G45" s="33"/>
      <c r="H45" s="33"/>
      <c r="I45" s="33"/>
      <c r="J45" s="33"/>
    </row>
    <row r="46" spans="2:10" ht="15.75" thickBot="1" x14ac:dyDescent="0.3">
      <c r="B46" s="39" t="s">
        <v>40</v>
      </c>
      <c r="C46" s="40">
        <f>SUM(C42:C45)</f>
        <v>25.280999999999999</v>
      </c>
      <c r="D46" s="40">
        <f t="shared" ref="D46:F46" si="0">SUM(D42:D45)</f>
        <v>21.599499999999999</v>
      </c>
      <c r="E46" s="40">
        <f>SUM(E42:E45)</f>
        <v>23.958500000000001</v>
      </c>
      <c r="F46" s="41">
        <f t="shared" si="0"/>
        <v>26.512499999999999</v>
      </c>
      <c r="G46" s="33"/>
      <c r="H46" s="33"/>
      <c r="I46" s="33"/>
      <c r="J46" s="33"/>
    </row>
    <row r="47" spans="2:10" ht="15.75" thickBot="1" x14ac:dyDescent="0.3">
      <c r="B47" s="33"/>
      <c r="C47" s="33"/>
      <c r="D47" s="33"/>
      <c r="E47" s="33"/>
      <c r="F47" s="33"/>
      <c r="G47" s="33"/>
      <c r="H47" s="33"/>
      <c r="I47" s="33"/>
      <c r="J47" s="33"/>
    </row>
    <row r="48" spans="2:10" ht="15.75" thickBot="1" x14ac:dyDescent="0.3">
      <c r="B48" s="13" t="s">
        <v>42</v>
      </c>
      <c r="C48" s="89" t="s">
        <v>50</v>
      </c>
      <c r="D48" s="89"/>
      <c r="E48" s="89"/>
      <c r="F48" s="89"/>
      <c r="G48" s="14"/>
      <c r="H48" s="14" t="s">
        <v>44</v>
      </c>
      <c r="I48" s="14" t="s">
        <v>46</v>
      </c>
      <c r="J48" s="15" t="s">
        <v>48</v>
      </c>
    </row>
    <row r="49" spans="2:10" ht="15.75" thickBot="1" x14ac:dyDescent="0.3">
      <c r="B49" s="16" t="s">
        <v>51</v>
      </c>
      <c r="C49" s="9" t="s">
        <v>11</v>
      </c>
      <c r="D49" s="9" t="s">
        <v>41</v>
      </c>
      <c r="E49" s="9" t="s">
        <v>12</v>
      </c>
      <c r="F49" s="54" t="s">
        <v>13</v>
      </c>
      <c r="G49" s="18" t="s">
        <v>43</v>
      </c>
      <c r="H49" s="18" t="s">
        <v>45</v>
      </c>
      <c r="I49" s="18" t="s">
        <v>47</v>
      </c>
      <c r="J49" s="19" t="s">
        <v>49</v>
      </c>
    </row>
    <row r="50" spans="2:10" ht="15.75" thickBot="1" x14ac:dyDescent="0.3">
      <c r="B50" s="16" t="s">
        <v>18</v>
      </c>
      <c r="C50" s="42">
        <v>1</v>
      </c>
      <c r="D50" s="42">
        <v>1</v>
      </c>
      <c r="E50" s="42">
        <v>1</v>
      </c>
      <c r="F50" s="42">
        <v>1</v>
      </c>
      <c r="G50" s="18">
        <f>SUM(C50:F50)</f>
        <v>4</v>
      </c>
      <c r="H50" s="43">
        <f>SUM(C46:F46)</f>
        <v>97.351500000000001</v>
      </c>
      <c r="I50" s="43">
        <f>((C50*'Assignment 3 Data'!FC34)+(D50*D34)+(E50*E34)+(F50*F34))*C12/10000</f>
        <v>1.5624</v>
      </c>
      <c r="J50" s="44">
        <f>SUM(H50:I50)</f>
        <v>98.913899999999998</v>
      </c>
    </row>
    <row r="51" spans="2:10" ht="15.75" thickBot="1" x14ac:dyDescent="0.3">
      <c r="B51" s="16" t="s">
        <v>19</v>
      </c>
      <c r="C51" s="42">
        <v>1</v>
      </c>
      <c r="D51" s="42">
        <v>1</v>
      </c>
      <c r="E51" s="42">
        <v>1</v>
      </c>
      <c r="F51" s="42">
        <v>1</v>
      </c>
      <c r="G51" s="18">
        <f t="shared" ref="G51:G54" si="1">SUM(C51:F51)</f>
        <v>4</v>
      </c>
      <c r="H51" s="43">
        <f>SUM(C46:F46)</f>
        <v>97.351500000000001</v>
      </c>
      <c r="I51" s="43">
        <f>((C51*C35)+(D51*D35)+(E51*E35)+(F51*F35))*C12/10000</f>
        <v>2.9946000000000002</v>
      </c>
      <c r="J51" s="44">
        <f t="shared" ref="J51:J55" si="2">SUM(H51:I51)</f>
        <v>100.34610000000001</v>
      </c>
    </row>
    <row r="52" spans="2:10" ht="15.75" thickBot="1" x14ac:dyDescent="0.3">
      <c r="B52" s="16" t="s">
        <v>20</v>
      </c>
      <c r="C52" s="42">
        <v>1</v>
      </c>
      <c r="D52" s="42">
        <v>1</v>
      </c>
      <c r="E52" s="42">
        <v>1</v>
      </c>
      <c r="F52" s="42">
        <v>1</v>
      </c>
      <c r="G52" s="18">
        <f t="shared" si="1"/>
        <v>4</v>
      </c>
      <c r="H52" s="43">
        <f>SUM(C46:F46)</f>
        <v>97.351500000000001</v>
      </c>
      <c r="I52" s="43">
        <f>((C52*C36)+(D52*D36)+(E52*E36)+(F52*F36))*C12/10000</f>
        <v>3.3887999999999998</v>
      </c>
      <c r="J52" s="44">
        <f t="shared" si="2"/>
        <v>100.7403</v>
      </c>
    </row>
    <row r="53" spans="2:10" ht="15.75" thickBot="1" x14ac:dyDescent="0.3">
      <c r="B53" s="16" t="s">
        <v>21</v>
      </c>
      <c r="C53" s="42">
        <v>1</v>
      </c>
      <c r="D53" s="42">
        <v>1</v>
      </c>
      <c r="E53" s="42">
        <v>1</v>
      </c>
      <c r="F53" s="42">
        <v>1</v>
      </c>
      <c r="G53" s="18">
        <f t="shared" si="1"/>
        <v>4</v>
      </c>
      <c r="H53" s="43">
        <f>SUM(C46:F46)</f>
        <v>97.351500000000001</v>
      </c>
      <c r="I53" s="43">
        <f>((C53*C37)+(D53*D37)+(E53*E37)+(F53*F37))*C12/10000</f>
        <v>2.3555999999999999</v>
      </c>
      <c r="J53" s="44">
        <f t="shared" si="2"/>
        <v>99.707099999999997</v>
      </c>
    </row>
    <row r="54" spans="2:10" ht="15.75" thickBot="1" x14ac:dyDescent="0.3">
      <c r="B54" s="8" t="s">
        <v>22</v>
      </c>
      <c r="C54" s="42">
        <v>1</v>
      </c>
      <c r="D54" s="42">
        <v>1</v>
      </c>
      <c r="E54" s="42">
        <v>1</v>
      </c>
      <c r="F54" s="42">
        <v>1</v>
      </c>
      <c r="G54" s="18">
        <f t="shared" si="1"/>
        <v>4</v>
      </c>
      <c r="H54" s="43">
        <f>SUM(C46:F46)</f>
        <v>97.351500000000001</v>
      </c>
      <c r="I54" s="43">
        <f>((C54*C38)+(D54*D38)+(E54*E38)+(F54*F38))*C12/10000</f>
        <v>2.0394000000000001</v>
      </c>
      <c r="J54" s="44">
        <f t="shared" si="2"/>
        <v>99.390900000000002</v>
      </c>
    </row>
    <row r="55" spans="2:10" ht="15.75" thickBot="1" x14ac:dyDescent="0.3">
      <c r="B55" s="8" t="s">
        <v>43</v>
      </c>
      <c r="C55" s="29">
        <f>SUM(C50:C54)</f>
        <v>5</v>
      </c>
      <c r="D55" s="29">
        <f t="shared" ref="D55:F55" si="3">SUM(D50:D54)</f>
        <v>5</v>
      </c>
      <c r="E55" s="29">
        <f t="shared" si="3"/>
        <v>5</v>
      </c>
      <c r="F55" s="29">
        <f t="shared" si="3"/>
        <v>5</v>
      </c>
      <c r="G55" s="46"/>
      <c r="H55" s="47">
        <f>SUM(H50:H54)</f>
        <v>486.75749999999999</v>
      </c>
      <c r="I55" s="47">
        <f>SUM(I50:I54)</f>
        <v>12.340800000000002</v>
      </c>
      <c r="J55" s="48">
        <f t="shared" si="2"/>
        <v>499.09829999999999</v>
      </c>
    </row>
    <row r="56" spans="2:10" x14ac:dyDescent="0.25">
      <c r="F56" s="33"/>
      <c r="G56" s="33"/>
      <c r="H56" s="33"/>
      <c r="I56" s="33"/>
      <c r="J56" s="45" t="s">
        <v>44</v>
      </c>
    </row>
    <row r="57" spans="2:10" x14ac:dyDescent="0.25">
      <c r="B57" s="49" t="s">
        <v>52</v>
      </c>
      <c r="C57" s="50"/>
      <c r="D57" s="84" t="s">
        <v>53</v>
      </c>
      <c r="E57" s="85"/>
      <c r="F57" s="33"/>
      <c r="G57" s="33"/>
      <c r="H57" s="33"/>
      <c r="I57" s="33"/>
      <c r="J57" s="3" t="s">
        <v>55</v>
      </c>
    </row>
    <row r="58" spans="2:10" x14ac:dyDescent="0.25">
      <c r="B58" s="51"/>
      <c r="C58" s="52"/>
      <c r="D58" s="86" t="s">
        <v>54</v>
      </c>
      <c r="E58" s="87"/>
      <c r="F58" s="33"/>
      <c r="G58" s="33"/>
      <c r="H58" s="33"/>
      <c r="I58" s="33"/>
      <c r="J58" s="33"/>
    </row>
  </sheetData>
  <mergeCells count="8">
    <mergeCell ref="D57:E57"/>
    <mergeCell ref="D58:E58"/>
    <mergeCell ref="B1:F1"/>
    <mergeCell ref="C10:F10"/>
    <mergeCell ref="B19:F19"/>
    <mergeCell ref="C26:F26"/>
    <mergeCell ref="C40:F40"/>
    <mergeCell ref="C48:F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8"/>
  <sheetViews>
    <sheetView tabSelected="1" topLeftCell="B29" workbookViewId="0">
      <selection activeCell="J55" sqref="J55"/>
    </sheetView>
  </sheetViews>
  <sheetFormatPr defaultRowHeight="15" x14ac:dyDescent="0.25"/>
  <cols>
    <col min="1" max="1" width="9.140625" customWidth="1"/>
    <col min="2" max="2" width="29.28515625" customWidth="1"/>
    <col min="3" max="3" width="15" customWidth="1"/>
    <col min="4" max="4" width="14.140625" customWidth="1"/>
    <col min="5" max="5" width="18.28515625" customWidth="1"/>
    <col min="6" max="6" width="13.42578125" customWidth="1"/>
    <col min="8" max="8" width="12.85546875" bestFit="1" customWidth="1"/>
    <col min="9" max="9" width="12.5703125" customWidth="1"/>
    <col min="10" max="10" width="14.28515625" customWidth="1"/>
  </cols>
  <sheetData>
    <row r="1" spans="2:10" ht="18.75" x14ac:dyDescent="0.3">
      <c r="B1" s="88" t="s">
        <v>6</v>
      </c>
      <c r="C1" s="88"/>
      <c r="D1" s="88"/>
      <c r="E1" s="88"/>
      <c r="F1" s="88"/>
      <c r="G1" s="1"/>
    </row>
    <row r="2" spans="2:10" ht="15.75" thickBot="1" x14ac:dyDescent="0.3"/>
    <row r="3" spans="2:10" ht="15.75" thickBot="1" x14ac:dyDescent="0.3">
      <c r="B3" s="4" t="s">
        <v>0</v>
      </c>
      <c r="C3" s="5"/>
      <c r="D3" s="11"/>
      <c r="E3" s="11"/>
      <c r="F3" s="12"/>
      <c r="G3" s="2"/>
      <c r="H3" s="2"/>
      <c r="I3" s="33"/>
      <c r="J3" s="33"/>
    </row>
    <row r="4" spans="2:10" x14ac:dyDescent="0.25">
      <c r="B4" s="13" t="s">
        <v>1</v>
      </c>
      <c r="C4" s="14"/>
      <c r="D4" s="14"/>
      <c r="E4" s="14"/>
      <c r="F4" s="15"/>
      <c r="G4" s="33"/>
      <c r="H4" s="33"/>
      <c r="I4" s="33"/>
      <c r="J4" s="33"/>
    </row>
    <row r="5" spans="2:10" x14ac:dyDescent="0.25">
      <c r="B5" s="16" t="s">
        <v>2</v>
      </c>
      <c r="C5" s="17">
        <v>8</v>
      </c>
      <c r="D5" s="18"/>
      <c r="E5" s="18"/>
      <c r="F5" s="19"/>
      <c r="G5" s="33"/>
      <c r="H5" s="33"/>
      <c r="I5" s="33"/>
      <c r="J5" s="33"/>
    </row>
    <row r="6" spans="2:10" x14ac:dyDescent="0.25">
      <c r="B6" s="16" t="s">
        <v>3</v>
      </c>
      <c r="C6" s="17">
        <v>1</v>
      </c>
      <c r="D6" s="18"/>
      <c r="E6" s="18"/>
      <c r="F6" s="19"/>
      <c r="G6" s="33"/>
      <c r="H6" s="33"/>
      <c r="I6" s="33"/>
      <c r="J6" s="33"/>
    </row>
    <row r="7" spans="2:10" x14ac:dyDescent="0.25">
      <c r="B7" s="16" t="s">
        <v>4</v>
      </c>
      <c r="C7" s="17">
        <v>3</v>
      </c>
      <c r="D7" s="18"/>
      <c r="E7" s="18"/>
      <c r="F7" s="19"/>
      <c r="G7" s="33"/>
      <c r="H7" s="33"/>
      <c r="I7" s="33"/>
      <c r="J7" s="33"/>
    </row>
    <row r="8" spans="2:10" x14ac:dyDescent="0.25">
      <c r="B8" s="16" t="s">
        <v>5</v>
      </c>
      <c r="C8" s="17">
        <v>7</v>
      </c>
      <c r="D8" s="18"/>
      <c r="E8" s="18"/>
      <c r="F8" s="19"/>
      <c r="G8" s="33"/>
      <c r="H8" s="33"/>
      <c r="I8" s="33"/>
      <c r="J8" s="33"/>
    </row>
    <row r="9" spans="2:10" ht="15.75" thickBot="1" x14ac:dyDescent="0.3">
      <c r="B9" s="8"/>
      <c r="C9" s="20"/>
      <c r="D9" s="20"/>
      <c r="E9" s="20"/>
      <c r="F9" s="21"/>
      <c r="G9" s="33"/>
      <c r="H9" s="33"/>
      <c r="I9" s="33"/>
      <c r="J9" s="33"/>
    </row>
    <row r="10" spans="2:10" x14ac:dyDescent="0.25">
      <c r="B10" s="10" t="s">
        <v>7</v>
      </c>
      <c r="C10" s="89" t="s">
        <v>32</v>
      </c>
      <c r="D10" s="89"/>
      <c r="E10" s="89"/>
      <c r="F10" s="90"/>
      <c r="G10" s="33"/>
      <c r="H10" s="33"/>
      <c r="I10" s="33"/>
      <c r="J10" s="33"/>
    </row>
    <row r="11" spans="2:10" x14ac:dyDescent="0.25">
      <c r="B11" s="22" t="s">
        <v>8</v>
      </c>
      <c r="C11" s="17">
        <v>1</v>
      </c>
      <c r="D11" s="18"/>
      <c r="E11" s="18"/>
      <c r="F11" s="19"/>
      <c r="G11" s="33"/>
      <c r="H11" s="33"/>
      <c r="I11" s="33"/>
      <c r="J11" s="33"/>
    </row>
    <row r="12" spans="2:10" x14ac:dyDescent="0.25">
      <c r="B12" s="22" t="s">
        <v>9</v>
      </c>
      <c r="C12" s="17">
        <v>1.2</v>
      </c>
      <c r="D12" s="18"/>
      <c r="E12" s="18"/>
      <c r="F12" s="19"/>
      <c r="G12" s="33"/>
      <c r="H12" s="33"/>
      <c r="I12" s="33"/>
      <c r="J12" s="33"/>
    </row>
    <row r="13" spans="2:10" ht="15.75" thickBot="1" x14ac:dyDescent="0.3">
      <c r="B13" s="8"/>
      <c r="C13" s="20"/>
      <c r="D13" s="20"/>
      <c r="E13" s="20"/>
      <c r="F13" s="21"/>
      <c r="G13" s="33"/>
      <c r="H13" s="33"/>
      <c r="I13" s="33"/>
      <c r="J13" s="33"/>
    </row>
    <row r="14" spans="2:10" ht="15.75" thickBot="1" x14ac:dyDescent="0.3">
      <c r="B14" s="10" t="s">
        <v>10</v>
      </c>
      <c r="C14" s="9" t="s">
        <v>11</v>
      </c>
      <c r="D14" s="9" t="s">
        <v>41</v>
      </c>
      <c r="E14" s="9" t="s">
        <v>12</v>
      </c>
      <c r="F14" s="56" t="s">
        <v>13</v>
      </c>
      <c r="G14" s="33"/>
      <c r="H14" s="33"/>
      <c r="I14" s="33"/>
      <c r="J14" s="33"/>
    </row>
    <row r="15" spans="2:10" x14ac:dyDescent="0.25">
      <c r="B15" s="22" t="s">
        <v>14</v>
      </c>
      <c r="C15" s="32">
        <v>1</v>
      </c>
      <c r="D15" s="32">
        <v>0.4</v>
      </c>
      <c r="E15" s="32">
        <v>0.5</v>
      </c>
      <c r="F15" s="23">
        <v>1.2</v>
      </c>
      <c r="G15" s="33"/>
      <c r="H15" s="33"/>
      <c r="I15" s="33"/>
      <c r="J15" s="33"/>
    </row>
    <row r="16" spans="2:10" x14ac:dyDescent="0.25">
      <c r="B16" s="22" t="s">
        <v>15</v>
      </c>
      <c r="C16" s="32">
        <v>3</v>
      </c>
      <c r="D16" s="32">
        <v>1</v>
      </c>
      <c r="E16" s="32">
        <v>2</v>
      </c>
      <c r="F16" s="23">
        <v>4</v>
      </c>
      <c r="G16" s="33"/>
      <c r="H16" s="33"/>
      <c r="I16" s="33"/>
      <c r="J16" s="33"/>
    </row>
    <row r="17" spans="2:10" x14ac:dyDescent="0.25">
      <c r="B17" s="22" t="s">
        <v>16</v>
      </c>
      <c r="C17" s="28">
        <v>500000</v>
      </c>
      <c r="D17" s="28">
        <v>200000</v>
      </c>
      <c r="E17" s="28">
        <v>400000</v>
      </c>
      <c r="F17" s="25">
        <v>250000</v>
      </c>
      <c r="G17" s="33"/>
      <c r="H17" s="33"/>
      <c r="I17" s="33"/>
      <c r="J17" s="33"/>
    </row>
    <row r="18" spans="2:10" ht="15.75" thickBot="1" x14ac:dyDescent="0.3">
      <c r="B18" s="8"/>
      <c r="C18" s="29"/>
      <c r="D18" s="29"/>
      <c r="E18" s="29"/>
      <c r="F18" s="21"/>
      <c r="G18" s="33"/>
      <c r="H18" s="33"/>
      <c r="I18" s="33"/>
      <c r="J18" s="33"/>
    </row>
    <row r="19" spans="2:10" x14ac:dyDescent="0.25">
      <c r="B19" s="91" t="s">
        <v>17</v>
      </c>
      <c r="C19" s="89"/>
      <c r="D19" s="89"/>
      <c r="E19" s="89"/>
      <c r="F19" s="90"/>
      <c r="G19" s="33"/>
      <c r="H19" s="33"/>
      <c r="I19" s="33"/>
      <c r="J19" s="33"/>
    </row>
    <row r="20" spans="2:10" x14ac:dyDescent="0.25">
      <c r="B20" s="16" t="s">
        <v>18</v>
      </c>
      <c r="C20" s="24">
        <v>220000</v>
      </c>
      <c r="D20" s="18"/>
      <c r="E20" s="18"/>
      <c r="F20" s="19"/>
      <c r="G20" s="33"/>
      <c r="H20" s="33"/>
      <c r="I20" s="33"/>
      <c r="J20" s="33"/>
    </row>
    <row r="21" spans="2:10" x14ac:dyDescent="0.25">
      <c r="B21" s="16" t="s">
        <v>19</v>
      </c>
      <c r="C21" s="24">
        <v>180000</v>
      </c>
      <c r="D21" s="18"/>
      <c r="E21" s="18"/>
      <c r="F21" s="19"/>
      <c r="G21" s="33"/>
      <c r="H21" s="33"/>
      <c r="I21" s="33"/>
      <c r="J21" s="33"/>
    </row>
    <row r="22" spans="2:10" x14ac:dyDescent="0.25">
      <c r="B22" s="16" t="s">
        <v>20</v>
      </c>
      <c r="C22" s="24">
        <v>210000</v>
      </c>
      <c r="D22" s="18"/>
      <c r="E22" s="18"/>
      <c r="F22" s="19"/>
      <c r="G22" s="33"/>
      <c r="H22" s="33"/>
      <c r="I22" s="33"/>
      <c r="J22" s="33"/>
    </row>
    <row r="23" spans="2:10" x14ac:dyDescent="0.25">
      <c r="B23" s="16" t="s">
        <v>21</v>
      </c>
      <c r="C23" s="24">
        <v>400000</v>
      </c>
      <c r="D23" s="18"/>
      <c r="E23" s="18"/>
      <c r="F23" s="19"/>
      <c r="G23" s="33"/>
      <c r="H23" s="33"/>
      <c r="I23" s="33"/>
      <c r="J23" s="33"/>
    </row>
    <row r="24" spans="2:10" x14ac:dyDescent="0.25">
      <c r="B24" s="16" t="s">
        <v>22</v>
      </c>
      <c r="C24" s="24">
        <v>200000</v>
      </c>
      <c r="D24" s="18"/>
      <c r="E24" s="18"/>
      <c r="F24" s="19"/>
      <c r="G24" s="33"/>
      <c r="H24" s="33"/>
      <c r="I24" s="33"/>
      <c r="J24" s="33"/>
    </row>
    <row r="25" spans="2:10" ht="15.75" thickBot="1" x14ac:dyDescent="0.3">
      <c r="B25" s="8"/>
      <c r="C25" s="20"/>
      <c r="D25" s="20"/>
      <c r="E25" s="20"/>
      <c r="F25" s="21"/>
      <c r="G25" s="33"/>
      <c r="H25" s="33"/>
      <c r="I25" s="33"/>
      <c r="J25" s="33"/>
    </row>
    <row r="26" spans="2:10" ht="15.75" thickBot="1" x14ac:dyDescent="0.3">
      <c r="B26" s="7" t="s">
        <v>23</v>
      </c>
      <c r="C26" s="92" t="s">
        <v>25</v>
      </c>
      <c r="D26" s="93"/>
      <c r="E26" s="93"/>
      <c r="F26" s="94"/>
      <c r="G26" s="33"/>
      <c r="H26" s="33"/>
      <c r="I26" s="33"/>
      <c r="J26" s="33"/>
    </row>
    <row r="27" spans="2:10" ht="15.75" thickBot="1" x14ac:dyDescent="0.3">
      <c r="B27" s="8" t="s">
        <v>24</v>
      </c>
      <c r="C27" s="9" t="s">
        <v>11</v>
      </c>
      <c r="D27" s="9" t="s">
        <v>41</v>
      </c>
      <c r="E27" s="9" t="s">
        <v>12</v>
      </c>
      <c r="F27" s="9" t="s">
        <v>13</v>
      </c>
      <c r="G27" s="33"/>
      <c r="H27" s="33"/>
      <c r="I27" s="33"/>
      <c r="J27" s="33"/>
    </row>
    <row r="28" spans="2:10" x14ac:dyDescent="0.25">
      <c r="B28" s="6" t="s">
        <v>26</v>
      </c>
      <c r="C28" s="26"/>
      <c r="D28" s="26"/>
      <c r="E28" s="26"/>
      <c r="F28" s="26"/>
      <c r="G28" s="33"/>
      <c r="H28" s="33"/>
      <c r="I28" s="33"/>
      <c r="J28" s="33"/>
    </row>
    <row r="29" spans="2:10" x14ac:dyDescent="0.25">
      <c r="B29" s="27" t="s">
        <v>29</v>
      </c>
      <c r="C29" s="28">
        <v>6515</v>
      </c>
      <c r="D29" s="27">
        <v>665</v>
      </c>
      <c r="E29" s="28">
        <v>7340</v>
      </c>
      <c r="F29" s="28">
        <v>4960</v>
      </c>
      <c r="G29" s="33"/>
      <c r="H29" s="33"/>
      <c r="I29" s="33"/>
      <c r="J29" s="33"/>
    </row>
    <row r="30" spans="2:10" x14ac:dyDescent="0.25">
      <c r="B30" s="27" t="s">
        <v>27</v>
      </c>
      <c r="C30" s="28">
        <v>1255</v>
      </c>
      <c r="D30" s="28">
        <v>8035</v>
      </c>
      <c r="E30" s="27">
        <v>440</v>
      </c>
      <c r="F30" s="28">
        <v>5755</v>
      </c>
      <c r="G30" s="33"/>
      <c r="H30" s="33"/>
      <c r="I30" s="33"/>
      <c r="J30" s="33"/>
    </row>
    <row r="31" spans="2:10" x14ac:dyDescent="0.25">
      <c r="B31" s="27" t="s">
        <v>28</v>
      </c>
      <c r="C31" s="28">
        <v>9100</v>
      </c>
      <c r="D31" s="28">
        <v>2360</v>
      </c>
      <c r="E31" s="28">
        <v>9980</v>
      </c>
      <c r="F31" s="28">
        <v>6565</v>
      </c>
      <c r="G31" s="33"/>
      <c r="H31" s="33"/>
      <c r="I31" s="33"/>
      <c r="J31" s="33"/>
    </row>
    <row r="32" spans="2:10" ht="15.75" thickBot="1" x14ac:dyDescent="0.3">
      <c r="B32" s="29" t="s">
        <v>30</v>
      </c>
      <c r="C32" s="28">
        <v>5940</v>
      </c>
      <c r="D32" s="27">
        <v>935</v>
      </c>
      <c r="E32" s="28">
        <v>6825</v>
      </c>
      <c r="F32" s="28">
        <v>5845</v>
      </c>
      <c r="G32" s="33"/>
      <c r="H32" s="33"/>
      <c r="I32" s="34"/>
      <c r="J32" s="33"/>
    </row>
    <row r="33" spans="2:10" x14ac:dyDescent="0.25">
      <c r="B33" s="6" t="s">
        <v>31</v>
      </c>
      <c r="C33" s="35"/>
      <c r="D33" s="35"/>
      <c r="E33" s="35"/>
      <c r="F33" s="35"/>
      <c r="G33" s="33"/>
      <c r="H33" s="33"/>
      <c r="I33" s="33"/>
      <c r="J33" s="33"/>
    </row>
    <row r="34" spans="2:10" x14ac:dyDescent="0.25">
      <c r="B34" s="27" t="s">
        <v>18</v>
      </c>
      <c r="C34" s="28">
        <v>1600</v>
      </c>
      <c r="D34" s="28">
        <v>7655</v>
      </c>
      <c r="E34" s="28">
        <v>965</v>
      </c>
      <c r="F34" s="28">
        <v>4400</v>
      </c>
      <c r="G34" s="33"/>
      <c r="H34" s="33"/>
      <c r="I34" s="33"/>
      <c r="J34" s="33"/>
    </row>
    <row r="35" spans="2:10" x14ac:dyDescent="0.25">
      <c r="B35" s="27" t="s">
        <v>19</v>
      </c>
      <c r="C35" s="28">
        <v>7410</v>
      </c>
      <c r="D35" s="28">
        <v>7610</v>
      </c>
      <c r="E35" s="28">
        <v>6875</v>
      </c>
      <c r="F35" s="28">
        <v>3060</v>
      </c>
      <c r="G35" s="33"/>
      <c r="H35" s="33"/>
      <c r="I35" s="33"/>
      <c r="J35" s="33"/>
    </row>
    <row r="36" spans="2:10" x14ac:dyDescent="0.25">
      <c r="B36" s="27" t="s">
        <v>20</v>
      </c>
      <c r="C36" s="28">
        <v>5970</v>
      </c>
      <c r="D36" s="28">
        <v>11340</v>
      </c>
      <c r="E36" s="28">
        <v>5080</v>
      </c>
      <c r="F36" s="28">
        <v>5850</v>
      </c>
      <c r="G36" s="33"/>
      <c r="H36" s="33"/>
      <c r="I36" s="33"/>
      <c r="J36" s="33"/>
    </row>
    <row r="37" spans="2:10" x14ac:dyDescent="0.25">
      <c r="B37" s="27" t="s">
        <v>21</v>
      </c>
      <c r="C37" s="28">
        <v>6030</v>
      </c>
      <c r="D37" s="28">
        <v>850</v>
      </c>
      <c r="E37" s="28">
        <v>6910</v>
      </c>
      <c r="F37" s="28">
        <v>5840</v>
      </c>
      <c r="G37" s="33"/>
      <c r="H37" s="33"/>
      <c r="I37" s="33"/>
      <c r="J37" s="33"/>
    </row>
    <row r="38" spans="2:10" ht="15.75" thickBot="1" x14ac:dyDescent="0.3">
      <c r="B38" s="29" t="s">
        <v>22</v>
      </c>
      <c r="C38" s="30">
        <v>5640</v>
      </c>
      <c r="D38" s="30">
        <v>5495</v>
      </c>
      <c r="E38" s="30">
        <v>5660</v>
      </c>
      <c r="F38" s="30">
        <v>200</v>
      </c>
      <c r="G38" s="33"/>
      <c r="H38" s="33"/>
      <c r="I38" s="33"/>
      <c r="J38" s="33"/>
    </row>
    <row r="39" spans="2:10" ht="15.75" thickBot="1" x14ac:dyDescent="0.3">
      <c r="B39" s="33"/>
      <c r="C39" s="33"/>
      <c r="D39" s="33"/>
      <c r="E39" s="33"/>
      <c r="F39" s="33"/>
      <c r="G39" s="33"/>
      <c r="H39" s="33"/>
      <c r="I39" s="33"/>
      <c r="J39" s="33"/>
    </row>
    <row r="40" spans="2:10" ht="15.75" thickBot="1" x14ac:dyDescent="0.3">
      <c r="B40" s="13" t="s">
        <v>33</v>
      </c>
      <c r="C40" s="95" t="s">
        <v>35</v>
      </c>
      <c r="D40" s="95"/>
      <c r="E40" s="95"/>
      <c r="F40" s="96"/>
      <c r="G40" s="33"/>
      <c r="H40" s="33"/>
      <c r="I40" s="33"/>
      <c r="J40" s="33"/>
    </row>
    <row r="41" spans="2:10" ht="15.75" thickBot="1" x14ac:dyDescent="0.3">
      <c r="B41" s="16" t="s">
        <v>34</v>
      </c>
      <c r="C41" s="9" t="s">
        <v>11</v>
      </c>
      <c r="D41" s="9" t="s">
        <v>41</v>
      </c>
      <c r="E41" s="9" t="s">
        <v>12</v>
      </c>
      <c r="F41" s="31" t="s">
        <v>13</v>
      </c>
      <c r="G41" s="33"/>
      <c r="H41" s="33"/>
      <c r="I41" s="33"/>
      <c r="J41" s="33"/>
    </row>
    <row r="42" spans="2:10" x14ac:dyDescent="0.25">
      <c r="B42" s="13" t="s">
        <v>37</v>
      </c>
      <c r="C42" s="32">
        <f>SUM(C5:C8)</f>
        <v>19</v>
      </c>
      <c r="D42" s="32">
        <f>SUM(C5:C8)</f>
        <v>19</v>
      </c>
      <c r="E42" s="32">
        <f>SUM(C5:C8)</f>
        <v>19</v>
      </c>
      <c r="F42" s="23">
        <f>SUM(C5:C8)</f>
        <v>19</v>
      </c>
      <c r="G42" s="33"/>
      <c r="H42" s="33"/>
      <c r="I42" s="33"/>
      <c r="J42" s="33"/>
    </row>
    <row r="43" spans="2:10" x14ac:dyDescent="0.25">
      <c r="B43" s="16" t="s">
        <v>36</v>
      </c>
      <c r="C43" s="36">
        <f>SUM(C29:C32)*C11/10000</f>
        <v>2.2810000000000001</v>
      </c>
      <c r="D43" s="32">
        <f>SUM(D29:D32)*C11/10000</f>
        <v>1.1995</v>
      </c>
      <c r="E43" s="37">
        <f>SUM(E29:E32)*C11/10000</f>
        <v>2.4584999999999999</v>
      </c>
      <c r="F43" s="38">
        <f>SUM(F29:F32)*C11/10000</f>
        <v>2.3125</v>
      </c>
      <c r="G43" s="33"/>
      <c r="H43" s="33"/>
      <c r="I43" s="33"/>
      <c r="J43" s="33"/>
    </row>
    <row r="44" spans="2:10" x14ac:dyDescent="0.25">
      <c r="B44" s="22" t="s">
        <v>38</v>
      </c>
      <c r="C44" s="32">
        <v>1</v>
      </c>
      <c r="D44" s="32">
        <v>0.4</v>
      </c>
      <c r="E44" s="32">
        <v>0.5</v>
      </c>
      <c r="F44" s="23">
        <v>1.2</v>
      </c>
      <c r="G44" s="33"/>
      <c r="H44" s="33"/>
      <c r="I44" s="33"/>
      <c r="J44" s="33"/>
    </row>
    <row r="45" spans="2:10" x14ac:dyDescent="0.25">
      <c r="B45" s="22" t="s">
        <v>39</v>
      </c>
      <c r="C45" s="32">
        <v>3</v>
      </c>
      <c r="D45" s="32">
        <v>1</v>
      </c>
      <c r="E45" s="32">
        <v>2</v>
      </c>
      <c r="F45" s="23">
        <v>4</v>
      </c>
      <c r="G45" s="33"/>
      <c r="H45" s="33" t="s">
        <v>57</v>
      </c>
      <c r="I45" s="33"/>
      <c r="J45" s="33"/>
    </row>
    <row r="46" spans="2:10" ht="15.75" thickBot="1" x14ac:dyDescent="0.3">
      <c r="B46" s="39" t="s">
        <v>40</v>
      </c>
      <c r="C46" s="40">
        <f>SUM(C42:C45)</f>
        <v>25.280999999999999</v>
      </c>
      <c r="D46" s="40">
        <f t="shared" ref="D46:F46" si="0">SUM(D42:D45)</f>
        <v>21.599499999999999</v>
      </c>
      <c r="E46" s="40">
        <f>SUM(E42:E45)</f>
        <v>23.958500000000001</v>
      </c>
      <c r="F46" s="41">
        <f t="shared" si="0"/>
        <v>26.512499999999999</v>
      </c>
      <c r="G46" s="33"/>
      <c r="H46" s="33"/>
      <c r="I46" s="33"/>
      <c r="J46" s="33"/>
    </row>
    <row r="47" spans="2:10" ht="15.75" thickBot="1" x14ac:dyDescent="0.3">
      <c r="B47" s="33"/>
      <c r="C47" s="33"/>
      <c r="D47" s="33"/>
      <c r="E47" s="33"/>
      <c r="F47" s="33"/>
      <c r="G47" s="33"/>
      <c r="H47" s="33"/>
      <c r="I47" s="33"/>
      <c r="J47" s="33"/>
    </row>
    <row r="48" spans="2:10" ht="15.75" thickBot="1" x14ac:dyDescent="0.3">
      <c r="B48" s="13" t="s">
        <v>42</v>
      </c>
      <c r="C48" s="89" t="s">
        <v>50</v>
      </c>
      <c r="D48" s="89"/>
      <c r="E48" s="89"/>
      <c r="F48" s="89"/>
      <c r="G48" s="14"/>
      <c r="H48" s="14" t="s">
        <v>44</v>
      </c>
      <c r="I48" s="14" t="s">
        <v>46</v>
      </c>
      <c r="J48" s="15" t="s">
        <v>48</v>
      </c>
    </row>
    <row r="49" spans="2:10" ht="15.75" thickBot="1" x14ac:dyDescent="0.3">
      <c r="B49" s="16" t="s">
        <v>51</v>
      </c>
      <c r="C49" s="9" t="s">
        <v>11</v>
      </c>
      <c r="D49" s="9" t="s">
        <v>41</v>
      </c>
      <c r="E49" s="9" t="s">
        <v>12</v>
      </c>
      <c r="F49" s="31" t="s">
        <v>13</v>
      </c>
      <c r="G49" s="18" t="s">
        <v>43</v>
      </c>
      <c r="H49" s="18" t="s">
        <v>45</v>
      </c>
      <c r="I49" s="53" t="s">
        <v>47</v>
      </c>
      <c r="J49" s="19" t="s">
        <v>49</v>
      </c>
    </row>
    <row r="50" spans="2:10" ht="15.75" thickBot="1" x14ac:dyDescent="0.3">
      <c r="B50" s="16" t="s">
        <v>18</v>
      </c>
      <c r="C50" s="42">
        <v>41225</v>
      </c>
      <c r="D50" s="42">
        <v>56600</v>
      </c>
      <c r="E50" s="42">
        <v>100000</v>
      </c>
      <c r="F50" s="42">
        <v>28165</v>
      </c>
      <c r="G50" s="18">
        <f>SUM(C50:F50)</f>
        <v>225990</v>
      </c>
      <c r="H50" s="43">
        <f>C50*C46+D50*D46+E50*E46+F50*F46</f>
        <v>5407315.4874999998</v>
      </c>
      <c r="I50" s="43">
        <f>(((C50*C34)+(D50*D34)+(E50*E34)+(F50*F34))*C12/10000)</f>
        <v>86359.08</v>
      </c>
      <c r="J50" s="44">
        <f>SUM(H50:I50)</f>
        <v>5493674.5674999999</v>
      </c>
    </row>
    <row r="51" spans="2:10" ht="15.75" thickBot="1" x14ac:dyDescent="0.3">
      <c r="B51" s="16" t="s">
        <v>19</v>
      </c>
      <c r="C51" s="42">
        <v>768</v>
      </c>
      <c r="D51" s="42">
        <v>8776</v>
      </c>
      <c r="E51" s="42">
        <v>60000</v>
      </c>
      <c r="F51" s="42">
        <v>50000</v>
      </c>
      <c r="G51" s="18">
        <f t="shared" ref="G51:G54" si="1">SUM(C51:F51)</f>
        <v>119544</v>
      </c>
      <c r="H51" s="78">
        <f>C51*C46+D51*D46+E51*E46+F51*F46</f>
        <v>2972108.02</v>
      </c>
      <c r="I51" s="43">
        <f>((C51*C35)+(D51*D35)+(E51*E35)+(F51*F35))*C12/10000</f>
        <v>76557.148799999995</v>
      </c>
      <c r="J51" s="44">
        <f t="shared" ref="J51:J54" si="2">SUM(H51:I51)</f>
        <v>3048665.1688000001</v>
      </c>
    </row>
    <row r="52" spans="2:10" ht="15.75" thickBot="1" x14ac:dyDescent="0.3">
      <c r="B52" s="16" t="s">
        <v>20</v>
      </c>
      <c r="C52" s="42">
        <v>643</v>
      </c>
      <c r="D52" s="42">
        <v>70000</v>
      </c>
      <c r="E52" s="42">
        <v>50000</v>
      </c>
      <c r="F52" s="42">
        <v>55000</v>
      </c>
      <c r="G52" s="18">
        <f t="shared" si="1"/>
        <v>175643</v>
      </c>
      <c r="H52" s="78">
        <f>C52*C46+D52*D46+E52*E46+F52*F46</f>
        <v>4184333.1830000002</v>
      </c>
      <c r="I52" s="43">
        <f>((C52*C36)+(D52*D36)+(E52*E36)+(F52*F36))*C12/10000</f>
        <v>164806.6452</v>
      </c>
      <c r="J52" s="44">
        <f t="shared" si="2"/>
        <v>4349139.8282000003</v>
      </c>
    </row>
    <row r="53" spans="2:10" ht="15.75" thickBot="1" x14ac:dyDescent="0.3">
      <c r="B53" s="16" t="s">
        <v>21</v>
      </c>
      <c r="C53" s="42">
        <v>76000</v>
      </c>
      <c r="D53" s="42">
        <v>50000</v>
      </c>
      <c r="E53" s="42">
        <v>67000</v>
      </c>
      <c r="F53" s="42">
        <v>84000</v>
      </c>
      <c r="G53" s="18">
        <f t="shared" si="1"/>
        <v>277000</v>
      </c>
      <c r="H53" s="78">
        <f>C53*C46+D53*D46+E53*E46+F53*F46</f>
        <v>6833600.5</v>
      </c>
      <c r="I53" s="43">
        <f>((C53*C37)+(D53*D37)+(E53*E37)+(F53*F37))*C12/10000</f>
        <v>174517.2</v>
      </c>
      <c r="J53" s="44">
        <f t="shared" si="2"/>
        <v>7008117.7000000002</v>
      </c>
    </row>
    <row r="54" spans="2:10" ht="15.75" thickBot="1" x14ac:dyDescent="0.3">
      <c r="B54" s="8" t="s">
        <v>22</v>
      </c>
      <c r="C54" s="42">
        <v>59225</v>
      </c>
      <c r="D54" s="42">
        <v>11655</v>
      </c>
      <c r="E54" s="42">
        <v>100000</v>
      </c>
      <c r="F54" s="42">
        <v>29765</v>
      </c>
      <c r="G54" s="18">
        <f t="shared" si="1"/>
        <v>200645</v>
      </c>
      <c r="H54" s="78">
        <f>C54*C46+D54*D46+E54*E46+F54*F46</f>
        <v>4934003.96</v>
      </c>
      <c r="I54" s="43">
        <f>((C54*C38)+(D54*D38)+(E54*E38)+(F54*F38))*C12/10000</f>
        <v>116403.147</v>
      </c>
      <c r="J54" s="44">
        <f t="shared" si="2"/>
        <v>5050407.1069999998</v>
      </c>
    </row>
    <row r="55" spans="2:10" ht="15.75" thickBot="1" x14ac:dyDescent="0.3">
      <c r="B55" s="8" t="s">
        <v>43</v>
      </c>
      <c r="C55" s="29">
        <f>SUM(C50:C54)</f>
        <v>177861</v>
      </c>
      <c r="D55" s="29">
        <f t="shared" ref="D55:F55" si="3">SUM(D50:D54)</f>
        <v>197031</v>
      </c>
      <c r="E55" s="29">
        <f>SUM(E50:E54)</f>
        <v>377000</v>
      </c>
      <c r="F55" s="29">
        <f t="shared" si="3"/>
        <v>246930</v>
      </c>
      <c r="G55" s="46"/>
      <c r="H55" s="47">
        <f>SUM(H50:H54)</f>
        <v>24331361.1505</v>
      </c>
      <c r="I55" s="47">
        <f>SUM(I50:I54)</f>
        <v>618643.2209999999</v>
      </c>
      <c r="J55" s="48">
        <f>SUM(H55:I55)</f>
        <v>24950004.3715</v>
      </c>
    </row>
    <row r="56" spans="2:10" x14ac:dyDescent="0.25">
      <c r="F56" s="33"/>
      <c r="G56" s="33"/>
      <c r="H56" s="33"/>
      <c r="I56" s="33"/>
      <c r="J56" s="45" t="s">
        <v>44</v>
      </c>
    </row>
    <row r="57" spans="2:10" x14ac:dyDescent="0.25">
      <c r="B57" s="49" t="s">
        <v>52</v>
      </c>
      <c r="C57" s="50"/>
      <c r="D57" s="84" t="s">
        <v>53</v>
      </c>
      <c r="E57" s="85"/>
      <c r="F57" s="33"/>
      <c r="G57" s="33"/>
      <c r="H57" s="33"/>
      <c r="I57" s="33"/>
      <c r="J57" s="3" t="s">
        <v>55</v>
      </c>
    </row>
    <row r="58" spans="2:10" x14ac:dyDescent="0.25">
      <c r="B58" s="51"/>
      <c r="C58" s="52"/>
      <c r="D58" s="86" t="s">
        <v>54</v>
      </c>
      <c r="E58" s="87"/>
      <c r="F58" s="33"/>
      <c r="G58" s="33"/>
      <c r="H58" s="33"/>
      <c r="I58" s="33"/>
      <c r="J58" s="33"/>
    </row>
    <row r="66" spans="6:6" x14ac:dyDescent="0.25">
      <c r="F66" s="55"/>
    </row>
    <row r="67" spans="6:6" x14ac:dyDescent="0.25">
      <c r="F67" s="55"/>
    </row>
    <row r="68" spans="6:6" x14ac:dyDescent="0.25">
      <c r="F68" s="55"/>
    </row>
  </sheetData>
  <mergeCells count="8">
    <mergeCell ref="D58:E58"/>
    <mergeCell ref="C40:F40"/>
    <mergeCell ref="C48:F48"/>
    <mergeCell ref="B1:F1"/>
    <mergeCell ref="C26:F26"/>
    <mergeCell ref="C10:F10"/>
    <mergeCell ref="B19:F19"/>
    <mergeCell ref="D57:E57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41" sqref="F41"/>
    </sheetView>
  </sheetViews>
  <sheetFormatPr defaultRowHeight="15" x14ac:dyDescent="0.25"/>
  <cols>
    <col min="1" max="1" width="23.7109375" customWidth="1"/>
    <col min="4" max="4" width="10.28515625" customWidth="1"/>
    <col min="5" max="5" width="12.28515625" customWidth="1"/>
    <col min="6" max="6" width="29.5703125" customWidth="1"/>
  </cols>
  <sheetData>
    <row r="1" spans="1:6" x14ac:dyDescent="0.25">
      <c r="A1" s="57" t="s">
        <v>51</v>
      </c>
      <c r="B1" s="62" t="s">
        <v>11</v>
      </c>
      <c r="C1" s="62" t="s">
        <v>41</v>
      </c>
      <c r="D1" s="62" t="s">
        <v>12</v>
      </c>
      <c r="E1" s="62" t="s">
        <v>13</v>
      </c>
      <c r="F1" s="63" t="s">
        <v>58</v>
      </c>
    </row>
    <row r="2" spans="1:6" x14ac:dyDescent="0.25">
      <c r="A2" s="57" t="s">
        <v>18</v>
      </c>
      <c r="B2" s="64">
        <v>41225</v>
      </c>
      <c r="C2" s="64">
        <v>56600</v>
      </c>
      <c r="D2" s="64">
        <v>100000</v>
      </c>
      <c r="E2" s="64">
        <v>28165</v>
      </c>
      <c r="F2" s="65">
        <f>((((B2*1600)+(C2*7665)+(D2*965)+(E2+4400))*1.2/10000)+22000465)</f>
        <v>22072024.787799999</v>
      </c>
    </row>
    <row r="3" spans="1:6" x14ac:dyDescent="0.25">
      <c r="A3" s="57" t="s">
        <v>19</v>
      </c>
      <c r="B3" s="64">
        <v>768</v>
      </c>
      <c r="C3" s="64">
        <v>8776</v>
      </c>
      <c r="D3" s="64">
        <v>50000</v>
      </c>
      <c r="E3" s="64">
        <v>121454</v>
      </c>
      <c r="F3" s="65">
        <f>((((B3*7410)+(C3*7610)+(D3*6875)+(E3+3060))*1.2/10000)+17620427)</f>
        <v>17670389.09048</v>
      </c>
    </row>
    <row r="4" spans="1:6" x14ac:dyDescent="0.25">
      <c r="A4" s="57" t="s">
        <v>20</v>
      </c>
      <c r="B4" s="64">
        <v>643</v>
      </c>
      <c r="C4" s="64">
        <v>76658</v>
      </c>
      <c r="D4" s="64">
        <v>50000</v>
      </c>
      <c r="E4" s="64">
        <v>88788</v>
      </c>
      <c r="F4" s="65">
        <f>((((B4*5970)+(C4*11340)+(D4*5080)+(E4+5850))*1.2/10000)+21036588)</f>
        <v>21171856.208160002</v>
      </c>
    </row>
    <row r="5" spans="1:6" x14ac:dyDescent="0.25">
      <c r="A5" s="57" t="s">
        <v>21</v>
      </c>
      <c r="B5" s="64">
        <v>76000</v>
      </c>
      <c r="C5" s="64">
        <v>100000</v>
      </c>
      <c r="D5" s="64">
        <v>67000</v>
      </c>
      <c r="E5" s="64">
        <v>84000</v>
      </c>
      <c r="F5" s="65">
        <f>((((B5*6030)+(C5*850)+(D5*6910)+(E5+5840))*1.2/10000)+31833941)</f>
        <v>31954701.7808</v>
      </c>
    </row>
    <row r="6" spans="1:6" x14ac:dyDescent="0.25">
      <c r="A6" s="57" t="s">
        <v>22</v>
      </c>
      <c r="B6" s="64">
        <v>59225</v>
      </c>
      <c r="C6" s="64">
        <v>11655</v>
      </c>
      <c r="D6" s="64">
        <v>100000</v>
      </c>
      <c r="E6" s="64">
        <v>29765</v>
      </c>
      <c r="F6" s="65">
        <f>((((B6*5640)+(C6*5495)+(D6*5660)+(E6+200))*1.2/10000)+19533092)</f>
        <v>19648784.382800002</v>
      </c>
    </row>
    <row r="7" spans="1:6" x14ac:dyDescent="0.25">
      <c r="A7" s="57" t="s">
        <v>44</v>
      </c>
      <c r="B7" s="57"/>
      <c r="C7" s="57"/>
      <c r="D7" s="57"/>
      <c r="E7" s="57"/>
      <c r="F7" s="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H42" sqref="H42"/>
    </sheetView>
  </sheetViews>
  <sheetFormatPr defaultRowHeight="15" x14ac:dyDescent="0.25"/>
  <cols>
    <col min="1" max="1" width="17.140625" customWidth="1"/>
    <col min="2" max="2" width="16.85546875" customWidth="1"/>
    <col min="3" max="3" width="15.28515625" customWidth="1"/>
    <col min="4" max="4" width="17" customWidth="1"/>
    <col min="5" max="5" width="15.42578125" customWidth="1"/>
    <col min="6" max="6" width="17.7109375" customWidth="1"/>
  </cols>
  <sheetData>
    <row r="1" spans="1:6" x14ac:dyDescent="0.25">
      <c r="A1" s="57" t="s">
        <v>35</v>
      </c>
      <c r="B1" s="58" t="s">
        <v>14</v>
      </c>
      <c r="C1" s="58" t="s">
        <v>37</v>
      </c>
      <c r="D1" s="57" t="s">
        <v>15</v>
      </c>
      <c r="E1" s="57" t="s">
        <v>36</v>
      </c>
      <c r="F1" s="58" t="s">
        <v>56</v>
      </c>
    </row>
    <row r="2" spans="1:6" x14ac:dyDescent="0.25">
      <c r="A2" s="57" t="s">
        <v>11</v>
      </c>
      <c r="B2" s="59">
        <v>1</v>
      </c>
      <c r="C2" s="59">
        <v>19</v>
      </c>
      <c r="D2" s="59">
        <v>3</v>
      </c>
      <c r="E2" s="59">
        <v>2.2799999999999998</v>
      </c>
      <c r="F2" s="60">
        <f>((((41225*1600)+(768*7410)+(643*5970)+(76000*6030)+(59225*5640))*1.2/10000)+(SUM(B2:E2)*177861))</f>
        <v>4600461.9107999997</v>
      </c>
    </row>
    <row r="3" spans="1:6" x14ac:dyDescent="0.25">
      <c r="A3" s="57" t="s">
        <v>41</v>
      </c>
      <c r="B3" s="59">
        <v>0.4</v>
      </c>
      <c r="C3" s="59">
        <v>19</v>
      </c>
      <c r="D3" s="59">
        <v>1</v>
      </c>
      <c r="E3" s="59">
        <v>1.2</v>
      </c>
      <c r="F3" s="60">
        <f>(((((56600*7655)+(8776*7610)+(76658*11340)+(100000*850)+(11655*5495))*1.2/10000)+SUM(B3:E3)*253689))</f>
        <v>5661890.9165999992</v>
      </c>
    </row>
    <row r="4" spans="1:6" x14ac:dyDescent="0.25">
      <c r="A4" s="57" t="s">
        <v>12</v>
      </c>
      <c r="B4" s="59">
        <v>0.5</v>
      </c>
      <c r="C4" s="59">
        <v>19</v>
      </c>
      <c r="D4" s="59">
        <v>2</v>
      </c>
      <c r="E4" s="59">
        <v>2.46</v>
      </c>
      <c r="F4" s="60">
        <f>(((((100000*965)+(50000*6875)+(50000*5080)+(67000*6910)+(10000*5660))*1.2/10000)+SUM(B4:E4)*367000))</f>
        <v>8938978.4000000004</v>
      </c>
    </row>
    <row r="5" spans="1:6" x14ac:dyDescent="0.25">
      <c r="A5" s="57" t="s">
        <v>13</v>
      </c>
      <c r="B5" s="59">
        <v>1.2</v>
      </c>
      <c r="C5" s="59">
        <v>19</v>
      </c>
      <c r="D5" s="59">
        <v>4</v>
      </c>
      <c r="E5" s="59">
        <v>2.31</v>
      </c>
      <c r="F5" s="60">
        <f>(((((28165*4400)+(121454*3060)+(88788*5850)+(84000*5840)+(29765*200))*1.2/10000)+SUM(B5:E5)*352172))</f>
        <v>9517459.4847999997</v>
      </c>
    </row>
    <row r="6" spans="1:6" x14ac:dyDescent="0.25">
      <c r="A6" s="57" t="s">
        <v>44</v>
      </c>
      <c r="B6" s="57"/>
      <c r="C6" s="57"/>
      <c r="D6" s="57"/>
      <c r="E6" s="57"/>
      <c r="F6" s="6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J43" sqref="J43"/>
    </sheetView>
  </sheetViews>
  <sheetFormatPr defaultRowHeight="15" x14ac:dyDescent="0.25"/>
  <cols>
    <col min="1" max="1" width="22.140625" bestFit="1" customWidth="1"/>
    <col min="5" max="5" width="8.28515625" bestFit="1" customWidth="1"/>
    <col min="7" max="7" width="12.85546875" bestFit="1" customWidth="1"/>
    <col min="8" max="8" width="12.140625" bestFit="1" customWidth="1"/>
    <col min="9" max="9" width="14" bestFit="1" customWidth="1"/>
  </cols>
  <sheetData>
    <row r="1" spans="1:9" ht="15.75" thickBot="1" x14ac:dyDescent="0.3">
      <c r="A1" s="69" t="s">
        <v>42</v>
      </c>
      <c r="B1" s="89" t="s">
        <v>50</v>
      </c>
      <c r="C1" s="89"/>
      <c r="D1" s="89"/>
      <c r="E1" s="89"/>
      <c r="F1" s="70"/>
      <c r="G1" s="70" t="s">
        <v>44</v>
      </c>
      <c r="H1" s="70" t="s">
        <v>46</v>
      </c>
      <c r="I1" s="71" t="s">
        <v>48</v>
      </c>
    </row>
    <row r="2" spans="1:9" ht="15.75" thickBot="1" x14ac:dyDescent="0.3">
      <c r="A2" s="72" t="s">
        <v>51</v>
      </c>
      <c r="B2" s="68" t="s">
        <v>11</v>
      </c>
      <c r="C2" s="68" t="s">
        <v>41</v>
      </c>
      <c r="D2" s="68" t="s">
        <v>12</v>
      </c>
      <c r="E2" s="76" t="s">
        <v>13</v>
      </c>
      <c r="F2" s="73" t="s">
        <v>43</v>
      </c>
      <c r="G2" s="73" t="s">
        <v>45</v>
      </c>
      <c r="H2" s="83" t="s">
        <v>47</v>
      </c>
      <c r="I2" s="74" t="s">
        <v>49</v>
      </c>
    </row>
    <row r="3" spans="1:9" ht="15.75" thickBot="1" x14ac:dyDescent="0.3">
      <c r="A3" s="72" t="s">
        <v>18</v>
      </c>
      <c r="B3" s="77">
        <v>41225</v>
      </c>
      <c r="C3" s="77">
        <v>56600</v>
      </c>
      <c r="D3" s="77">
        <v>100000</v>
      </c>
      <c r="E3" s="77">
        <v>28165</v>
      </c>
      <c r="F3" s="73">
        <v>225990</v>
      </c>
      <c r="G3" s="78">
        <v>22000465.484999999</v>
      </c>
      <c r="H3" s="78">
        <v>86359.08</v>
      </c>
      <c r="I3" s="79">
        <v>22086824.564999998</v>
      </c>
    </row>
    <row r="4" spans="1:9" ht="15.75" thickBot="1" x14ac:dyDescent="0.3">
      <c r="A4" s="72" t="s">
        <v>19</v>
      </c>
      <c r="B4" s="77">
        <v>768</v>
      </c>
      <c r="C4" s="77">
        <v>8776</v>
      </c>
      <c r="D4" s="77">
        <v>50000</v>
      </c>
      <c r="E4" s="77">
        <v>121454</v>
      </c>
      <c r="F4" s="73">
        <v>180998</v>
      </c>
      <c r="G4" s="78">
        <v>17620426.797000002</v>
      </c>
      <c r="H4" s="78">
        <v>94545.0576</v>
      </c>
      <c r="I4" s="79">
        <v>17714971.854600001</v>
      </c>
    </row>
    <row r="5" spans="1:9" ht="15.75" thickBot="1" x14ac:dyDescent="0.3">
      <c r="A5" s="72" t="s">
        <v>20</v>
      </c>
      <c r="B5" s="77">
        <v>643</v>
      </c>
      <c r="C5" s="77">
        <v>76658</v>
      </c>
      <c r="D5" s="77">
        <v>50000</v>
      </c>
      <c r="E5" s="77">
        <v>88788</v>
      </c>
      <c r="F5" s="73">
        <v>216089</v>
      </c>
      <c r="G5" s="78">
        <v>21036588.283500001</v>
      </c>
      <c r="H5" s="78">
        <v>197586.0276</v>
      </c>
      <c r="I5" s="79">
        <v>21234174.311100002</v>
      </c>
    </row>
    <row r="6" spans="1:9" ht="15.75" thickBot="1" x14ac:dyDescent="0.3">
      <c r="A6" s="72" t="s">
        <v>21</v>
      </c>
      <c r="B6" s="77">
        <v>76000</v>
      </c>
      <c r="C6" s="77">
        <v>100000</v>
      </c>
      <c r="D6" s="77">
        <v>67000</v>
      </c>
      <c r="E6" s="77">
        <v>84000</v>
      </c>
      <c r="F6" s="73">
        <v>327000</v>
      </c>
      <c r="G6" s="78">
        <v>31833940.5</v>
      </c>
      <c r="H6" s="78">
        <v>179617.2</v>
      </c>
      <c r="I6" s="79">
        <v>32013557.699999999</v>
      </c>
    </row>
    <row r="7" spans="1:9" ht="15.75" thickBot="1" x14ac:dyDescent="0.3">
      <c r="A7" s="67" t="s">
        <v>22</v>
      </c>
      <c r="B7" s="77">
        <v>59225</v>
      </c>
      <c r="C7" s="77">
        <v>11655</v>
      </c>
      <c r="D7" s="77">
        <v>100000</v>
      </c>
      <c r="E7" s="77">
        <v>29765</v>
      </c>
      <c r="F7" s="73">
        <v>200645</v>
      </c>
      <c r="G7" s="78">
        <v>19533091.717500001</v>
      </c>
      <c r="H7" s="78">
        <v>116403.147</v>
      </c>
      <c r="I7" s="79">
        <v>19649494.864500001</v>
      </c>
    </row>
    <row r="8" spans="1:9" ht="15.75" thickBot="1" x14ac:dyDescent="0.3">
      <c r="A8" s="67" t="s">
        <v>43</v>
      </c>
      <c r="B8" s="75">
        <v>177861</v>
      </c>
      <c r="C8" s="75">
        <v>253689</v>
      </c>
      <c r="D8" s="75">
        <v>367000</v>
      </c>
      <c r="E8" s="75">
        <v>352172</v>
      </c>
      <c r="F8" s="80"/>
      <c r="G8" s="81">
        <v>112024512.78300001</v>
      </c>
      <c r="H8" s="81">
        <v>674510.51220000011</v>
      </c>
      <c r="I8" s="82">
        <v>112699023.29520001</v>
      </c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Global Electronics basic data</vt:lpstr>
      <vt:lpstr>Global Elecrtronics Values </vt:lpstr>
      <vt:lpstr>Assignment 3 Data</vt:lpstr>
      <vt:lpstr>Assignment 1 Data</vt:lpstr>
      <vt:lpstr>Assignment 2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2015-11-23T19:03:52Z</dcterms:modified>
</cp:coreProperties>
</file>