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mc:AlternateContent xmlns:mc="http://schemas.openxmlformats.org/markup-compatibility/2006">
    <mc:Choice Requires="x15">
      <x15ac:absPath xmlns:x15ac="http://schemas.microsoft.com/office/spreadsheetml/2010/11/ac" url="C:\Users\ahmed&amp; my baby\Desktop\"/>
    </mc:Choice>
  </mc:AlternateContent>
  <workbookProtection workbookPassword="F4C4" lockStructure="1"/>
  <bookViews>
    <workbookView xWindow="0" yWindow="0" windowWidth="23040" windowHeight="9084" activeTab="3"/>
  </bookViews>
  <sheets>
    <sheet name="Excel Instructions" sheetId="5" r:id="rId1"/>
    <sheet name="Journal" sheetId="1" r:id="rId2"/>
    <sheet name="General Ledger" sheetId="2" r:id="rId3"/>
    <sheet name="Payroll Register" sheetId="4" r:id="rId4"/>
    <sheet name="Employees' Earnings Records" sheetId="3" r:id="rId5"/>
  </sheets>
  <definedNames>
    <definedName name="_xlnm._FilterDatabase" localSheetId="4" hidden="1">'Employees'' Earnings Records'!$T$6:$U$7</definedName>
    <definedName name="ADMINISTRATIVE_SALARIES">'General Ledger'!$C$368</definedName>
    <definedName name="CASH">'General Ledger'!$C$3</definedName>
    <definedName name="EMPLOYEES_CIT_PAYABLE">'General Ledger'!$C$268</definedName>
    <definedName name="EMPLOYEES_FIT_PAYABLE">'General Ledger'!$C$193</definedName>
    <definedName name="EMPLOYEES_SIT_PAYABLE">'General Ledger'!$C$218</definedName>
    <definedName name="FICA_TAXES_PAYABLE___HI">'General Ledger'!$C$118</definedName>
    <definedName name="FICA_TAXES_PAYABLE___OASDI">'General Ledger'!$C$80</definedName>
    <definedName name="FUTA_TAXES_PAYABLE">'General Ledger'!$C$143</definedName>
    <definedName name="GROUP_INSURANCE_PREMIUMS_COLLECTED">'General Ledger'!$C$293</definedName>
    <definedName name="Journal_Check_points">Journal!$C$396</definedName>
    <definedName name="OFFICE_SALARIES">'General Ledger'!$C$393</definedName>
    <definedName name="PAYROLL_CASH">'General Ledger'!$C$42</definedName>
    <definedName name="Payroll_Check_points">'Payroll Register'!$AU$5</definedName>
    <definedName name="PAYROLL_TAXES">'General Ledger'!$C$468</definedName>
    <definedName name="PLANT_WAGES">'General Ledger'!$C$443</definedName>
    <definedName name="_xlnm.Print_Area" localSheetId="4">'Employees'' Earnings Records'!$A$1:$U$291</definedName>
    <definedName name="_xlnm.Print_Area" localSheetId="2">'General Ledger'!$A$1:$M$491</definedName>
    <definedName name="_xlnm.Print_Area" localSheetId="1">Journal!$A$1:$F$311</definedName>
    <definedName name="_xlnm.Print_Titles" localSheetId="3">'Payroll Register'!$A:$A,'Payroll Register'!$1:$4</definedName>
    <definedName name="SALES_SALARIES">'General Ledger'!$C$418</definedName>
    <definedName name="SUTA_TAXES_PAYABLE">'General Ledger'!$C$168</definedName>
    <definedName name="UNION_DUES_PAYABLE">'General Ledger'!$C$318</definedName>
  </definedNames>
  <calcPr calcId="171027" fullPrecision="0" concurrentCalc="0"/>
</workbook>
</file>

<file path=xl/calcChain.xml><?xml version="1.0" encoding="utf-8"?>
<calcChain xmlns="http://schemas.openxmlformats.org/spreadsheetml/2006/main">
  <c r="T6" i="4" l="1"/>
  <c r="V6" i="4"/>
  <c r="Z6" i="4"/>
  <c r="AM6" i="4"/>
  <c r="AS6" i="4"/>
  <c r="Q200" i="3"/>
  <c r="Q179" i="3"/>
  <c r="Q158" i="3"/>
  <c r="I137" i="3"/>
  <c r="Q137" i="3"/>
  <c r="Q116" i="3"/>
  <c r="Q95" i="3"/>
  <c r="Q74" i="3"/>
  <c r="Q201" i="3"/>
  <c r="T14" i="4"/>
  <c r="V14" i="4"/>
  <c r="Z14" i="4"/>
  <c r="E180" i="3"/>
  <c r="Q180" i="3"/>
  <c r="Q159" i="3"/>
  <c r="E138" i="3"/>
  <c r="H138" i="3"/>
  <c r="Q138" i="3"/>
  <c r="Z11" i="4"/>
  <c r="E117" i="3"/>
  <c r="Q117" i="3"/>
  <c r="Q96" i="3"/>
  <c r="Q75" i="3"/>
  <c r="Z8" i="4"/>
  <c r="E54" i="3"/>
  <c r="Q54" i="3"/>
  <c r="Q33" i="3"/>
  <c r="E12" i="3"/>
  <c r="H12" i="3"/>
  <c r="Q12" i="3"/>
  <c r="AF6" i="4"/>
  <c r="AF97" i="4"/>
  <c r="AF96" i="4"/>
  <c r="AF95" i="4"/>
  <c r="AF94" i="4"/>
  <c r="AF93" i="4"/>
  <c r="AF92" i="4"/>
  <c r="AF91" i="4"/>
  <c r="AF90" i="4"/>
  <c r="AF89" i="4"/>
  <c r="AF88" i="4"/>
  <c r="AF79" i="4"/>
  <c r="AF77" i="4"/>
  <c r="AF75" i="4"/>
  <c r="AF74" i="4"/>
  <c r="AF73" i="4"/>
  <c r="AF72" i="4"/>
  <c r="AF71" i="4"/>
  <c r="AF63" i="4"/>
  <c r="AF62" i="4"/>
  <c r="AF61" i="4"/>
  <c r="AF60" i="4"/>
  <c r="AF59" i="4"/>
  <c r="AF58" i="4"/>
  <c r="AF57" i="4"/>
  <c r="AF56" i="4"/>
  <c r="AF55" i="4"/>
  <c r="AF51" i="4"/>
  <c r="AF45" i="4"/>
  <c r="AF44" i="4"/>
  <c r="AF43" i="4"/>
  <c r="AF42" i="4"/>
  <c r="AF41" i="4"/>
  <c r="AF40" i="4"/>
  <c r="AF39" i="4"/>
  <c r="AF38" i="4"/>
  <c r="AF37" i="4"/>
  <c r="AF36" i="4"/>
  <c r="AF30" i="4"/>
  <c r="AF29" i="4"/>
  <c r="AF28" i="4"/>
  <c r="AF27" i="4"/>
  <c r="AF26" i="4"/>
  <c r="AF25" i="4"/>
  <c r="AF24" i="4"/>
  <c r="AF23" i="4"/>
  <c r="AF22" i="4"/>
  <c r="AF21" i="4"/>
  <c r="Z15" i="4"/>
  <c r="AF15" i="4"/>
  <c r="AF14" i="4"/>
  <c r="Z13" i="4"/>
  <c r="AF13" i="4"/>
  <c r="T12" i="4"/>
  <c r="V12" i="4"/>
  <c r="Z12" i="4"/>
  <c r="AF12" i="4"/>
  <c r="AF11" i="4"/>
  <c r="Z10" i="4"/>
  <c r="AF10" i="4"/>
  <c r="Z9" i="4"/>
  <c r="AF9" i="4"/>
  <c r="AF8" i="4"/>
  <c r="Z7" i="4"/>
  <c r="AF7" i="4"/>
  <c r="P7" i="3"/>
  <c r="AF78" i="4"/>
  <c r="AF76" i="4"/>
  <c r="AF70" i="4"/>
  <c r="AE15" i="4"/>
  <c r="AE14" i="4"/>
  <c r="AE13" i="4"/>
  <c r="AE12" i="4"/>
  <c r="AE11" i="4"/>
  <c r="AE10" i="4"/>
  <c r="AE9" i="4"/>
  <c r="AE8" i="4"/>
  <c r="AE7" i="4"/>
  <c r="AD15" i="4"/>
  <c r="AD14" i="4"/>
  <c r="AD13" i="4"/>
  <c r="AD12" i="4"/>
  <c r="AD11" i="4"/>
  <c r="AD10" i="4"/>
  <c r="AD9" i="4"/>
  <c r="AD8" i="4"/>
  <c r="AD7" i="4"/>
  <c r="AB15" i="4"/>
  <c r="AB14" i="4"/>
  <c r="AB13" i="4"/>
  <c r="AB12" i="4"/>
  <c r="AB11" i="4"/>
  <c r="AB10" i="4"/>
  <c r="AB9" i="4"/>
  <c r="AB8" i="4"/>
  <c r="AB7" i="4"/>
  <c r="AA15" i="4"/>
  <c r="AA14" i="4"/>
  <c r="AA13" i="4"/>
  <c r="AA12" i="4"/>
  <c r="AA11" i="4"/>
  <c r="AA10" i="4"/>
  <c r="AA9" i="4"/>
  <c r="AA8" i="4"/>
  <c r="AA7" i="4"/>
  <c r="Q248" i="3"/>
  <c r="AR19" i="4"/>
  <c r="E10" i="1"/>
  <c r="AM8" i="4"/>
  <c r="AQ8" i="4"/>
  <c r="AM11" i="4"/>
  <c r="AQ11" i="4"/>
  <c r="AM14" i="4"/>
  <c r="AQ14" i="4"/>
  <c r="AQ19" i="4"/>
  <c r="E9" i="1"/>
  <c r="AP19" i="4"/>
  <c r="E8" i="1"/>
  <c r="AO8" i="4"/>
  <c r="AO14" i="4"/>
  <c r="AN14" i="4"/>
  <c r="N54" i="3"/>
  <c r="AM7" i="4"/>
  <c r="AM9" i="4"/>
  <c r="AM10" i="4"/>
  <c r="AM12" i="4"/>
  <c r="AM13" i="4"/>
  <c r="AM15" i="4"/>
  <c r="AL7" i="4"/>
  <c r="AL8" i="4"/>
  <c r="AL9" i="4"/>
  <c r="AL10" i="4"/>
  <c r="AL11" i="4"/>
  <c r="AL12" i="4"/>
  <c r="AL13" i="4"/>
  <c r="AL14" i="4"/>
  <c r="AL15" i="4"/>
  <c r="Q227" i="3"/>
  <c r="Q37" i="3"/>
  <c r="Q162" i="3"/>
  <c r="Q226" i="3"/>
  <c r="Q204" i="3"/>
  <c r="Q161" i="3"/>
  <c r="Q119" i="3"/>
  <c r="Q77" i="3"/>
  <c r="Q56" i="3"/>
  <c r="Q203" i="3"/>
  <c r="Q202" i="3"/>
  <c r="Q181" i="3"/>
  <c r="Q160" i="3"/>
  <c r="Q118" i="3"/>
  <c r="Q97" i="3"/>
  <c r="Q76" i="3"/>
  <c r="Q55" i="3"/>
  <c r="L34" i="3"/>
  <c r="Q34" i="3"/>
  <c r="L227" i="3"/>
  <c r="L37" i="3"/>
  <c r="L33" i="3"/>
  <c r="Q139" i="3"/>
  <c r="Q13" i="3"/>
  <c r="AH19" i="4"/>
  <c r="F18" i="1"/>
  <c r="P248" i="3"/>
  <c r="L248" i="3"/>
  <c r="P227" i="3"/>
  <c r="P226" i="3"/>
  <c r="L226" i="3"/>
  <c r="P202" i="3"/>
  <c r="P203" i="3"/>
  <c r="P204" i="3"/>
  <c r="P205" i="3"/>
  <c r="P206" i="3"/>
  <c r="P201" i="3"/>
  <c r="L202" i="3"/>
  <c r="L203" i="3"/>
  <c r="L204" i="3"/>
  <c r="L205" i="3"/>
  <c r="L206" i="3"/>
  <c r="L201" i="3"/>
  <c r="P180" i="3"/>
  <c r="L180" i="3"/>
  <c r="P160" i="3"/>
  <c r="P161" i="3"/>
  <c r="P162" i="3"/>
  <c r="P159" i="3"/>
  <c r="L160" i="3"/>
  <c r="L161" i="3"/>
  <c r="L162" i="3"/>
  <c r="L159" i="3"/>
  <c r="P138" i="3"/>
  <c r="L138" i="3"/>
  <c r="P119" i="3"/>
  <c r="P117" i="3"/>
  <c r="L119" i="3"/>
  <c r="L117" i="3"/>
  <c r="P96" i="3"/>
  <c r="L97" i="3"/>
  <c r="L96" i="3"/>
  <c r="P76" i="3"/>
  <c r="P77" i="3"/>
  <c r="P75" i="3"/>
  <c r="L76" i="3"/>
  <c r="L77" i="3"/>
  <c r="L75" i="3"/>
  <c r="P55" i="3"/>
  <c r="P56" i="3"/>
  <c r="P54" i="3"/>
  <c r="L55" i="3"/>
  <c r="L56" i="3"/>
  <c r="L54" i="3"/>
  <c r="P34" i="3"/>
  <c r="P37" i="3"/>
  <c r="P33" i="3"/>
  <c r="Z36" i="4"/>
  <c r="Z55" i="4"/>
  <c r="Z21" i="4"/>
  <c r="AC34" i="4"/>
  <c r="Z70" i="4"/>
  <c r="Z88" i="4"/>
  <c r="AH101" i="4"/>
  <c r="Z27" i="4"/>
  <c r="Z45" i="4"/>
  <c r="Z51" i="4"/>
  <c r="Z84" i="4"/>
  <c r="E181" i="3"/>
  <c r="AB27" i="4"/>
  <c r="AC53" i="4"/>
  <c r="F323" i="2"/>
  <c r="H323" i="2"/>
  <c r="AD27" i="4"/>
  <c r="Z92" i="4"/>
  <c r="M54" i="3"/>
  <c r="Z97" i="4"/>
  <c r="Z96" i="4"/>
  <c r="Z95" i="4"/>
  <c r="Z94" i="4"/>
  <c r="Z93" i="4"/>
  <c r="Z91" i="4"/>
  <c r="Z90" i="4"/>
  <c r="Z89" i="4"/>
  <c r="AI82" i="4"/>
  <c r="Z41" i="4"/>
  <c r="Z60" i="4"/>
  <c r="Z75" i="4"/>
  <c r="Z79" i="4"/>
  <c r="Z78" i="4"/>
  <c r="Z77" i="4"/>
  <c r="Z76" i="4"/>
  <c r="Z74" i="4"/>
  <c r="Z73" i="4"/>
  <c r="Z72" i="4"/>
  <c r="Z71" i="4"/>
  <c r="AB97" i="4"/>
  <c r="AB96" i="4"/>
  <c r="AB95" i="4"/>
  <c r="AB94" i="4"/>
  <c r="AB93" i="4"/>
  <c r="AB91" i="4"/>
  <c r="AB90" i="4"/>
  <c r="AB89" i="4"/>
  <c r="AB88" i="4"/>
  <c r="AB75" i="4"/>
  <c r="AB70" i="4"/>
  <c r="AB60" i="4"/>
  <c r="Z63" i="4"/>
  <c r="AB63" i="4"/>
  <c r="Z62" i="4"/>
  <c r="AB62" i="4"/>
  <c r="Z61" i="4"/>
  <c r="Z59" i="4"/>
  <c r="Z58" i="4"/>
  <c r="Z57" i="4"/>
  <c r="Z56" i="4"/>
  <c r="AB61" i="4"/>
  <c r="AB58" i="4"/>
  <c r="AB56" i="4"/>
  <c r="AB55" i="4"/>
  <c r="AG53" i="4"/>
  <c r="I117" i="3"/>
  <c r="I180" i="3"/>
  <c r="Z44" i="4"/>
  <c r="Z43" i="4"/>
  <c r="Z42" i="4"/>
  <c r="AD42" i="4"/>
  <c r="Z40" i="4"/>
  <c r="Z39" i="4"/>
  <c r="Z38" i="4"/>
  <c r="Z37" i="4"/>
  <c r="I54" i="3"/>
  <c r="I75" i="3"/>
  <c r="E424" i="2"/>
  <c r="G424" i="2"/>
  <c r="E399" i="2"/>
  <c r="G399" i="2"/>
  <c r="E374" i="2"/>
  <c r="G374" i="2"/>
  <c r="N201" i="3"/>
  <c r="N207" i="3"/>
  <c r="N208" i="3"/>
  <c r="N180" i="3"/>
  <c r="N159" i="3"/>
  <c r="N138" i="3"/>
  <c r="N117" i="3"/>
  <c r="N96" i="3"/>
  <c r="N102" i="3"/>
  <c r="N103" i="3"/>
  <c r="N75" i="3"/>
  <c r="N33" i="3"/>
  <c r="N12" i="3"/>
  <c r="Z28" i="4"/>
  <c r="Z24" i="4"/>
  <c r="Z22" i="4"/>
  <c r="Z30" i="4"/>
  <c r="Z29" i="4"/>
  <c r="Z26" i="4"/>
  <c r="Z23" i="4"/>
  <c r="Z25" i="4"/>
  <c r="O264" i="3"/>
  <c r="M264" i="3"/>
  <c r="Q206" i="3"/>
  <c r="Q205" i="3"/>
  <c r="E185" i="3"/>
  <c r="Q185" i="3"/>
  <c r="E184" i="3"/>
  <c r="Q184" i="3"/>
  <c r="E183" i="3"/>
  <c r="Q183" i="3"/>
  <c r="E182" i="3"/>
  <c r="Q182" i="3"/>
  <c r="M159" i="3"/>
  <c r="O159" i="3"/>
  <c r="U159" i="3"/>
  <c r="E143" i="3"/>
  <c r="H143" i="3"/>
  <c r="E142" i="3"/>
  <c r="Q142" i="3"/>
  <c r="H142" i="3"/>
  <c r="E141" i="3"/>
  <c r="Q141" i="3"/>
  <c r="E140" i="3"/>
  <c r="Q140" i="3"/>
  <c r="H140" i="3"/>
  <c r="E139" i="3"/>
  <c r="H139" i="3"/>
  <c r="M138" i="3"/>
  <c r="M33" i="3"/>
  <c r="O33" i="3"/>
  <c r="U33" i="3"/>
  <c r="AF53" i="4"/>
  <c r="E17" i="3"/>
  <c r="H17" i="3"/>
  <c r="E16" i="3"/>
  <c r="H16" i="3"/>
  <c r="H18" i="3"/>
  <c r="H19" i="3"/>
  <c r="E15" i="3"/>
  <c r="Q15" i="3"/>
  <c r="E14" i="3"/>
  <c r="Q14" i="3"/>
  <c r="H14" i="3"/>
  <c r="E13" i="3"/>
  <c r="H13" i="3"/>
  <c r="O12" i="3"/>
  <c r="T15" i="4"/>
  <c r="M181" i="3"/>
  <c r="O182" i="3"/>
  <c r="M183" i="3"/>
  <c r="O183" i="3"/>
  <c r="M184" i="3"/>
  <c r="M185" i="3"/>
  <c r="U179" i="3"/>
  <c r="M180" i="3"/>
  <c r="O180" i="3"/>
  <c r="U180" i="3"/>
  <c r="S186" i="3"/>
  <c r="S187" i="3"/>
  <c r="R186" i="3"/>
  <c r="R187" i="3"/>
  <c r="N186" i="3"/>
  <c r="N187" i="3"/>
  <c r="E186" i="3"/>
  <c r="I186" i="3"/>
  <c r="C186" i="3"/>
  <c r="O38" i="3"/>
  <c r="O37" i="3"/>
  <c r="O36" i="3"/>
  <c r="O35" i="3"/>
  <c r="O34" i="3"/>
  <c r="Q207" i="3"/>
  <c r="C102" i="3"/>
  <c r="N165" i="3"/>
  <c r="N166" i="3"/>
  <c r="C207" i="3"/>
  <c r="C249" i="3"/>
  <c r="C228" i="3"/>
  <c r="C165" i="3"/>
  <c r="C144" i="3"/>
  <c r="C123" i="3"/>
  <c r="C81" i="3"/>
  <c r="C60" i="3"/>
  <c r="C39" i="3"/>
  <c r="M248" i="3"/>
  <c r="O248" i="3"/>
  <c r="U248" i="3"/>
  <c r="U250" i="3"/>
  <c r="S249" i="3"/>
  <c r="S250" i="3"/>
  <c r="R249" i="3"/>
  <c r="R250" i="3"/>
  <c r="Q249" i="3"/>
  <c r="Q250" i="3"/>
  <c r="P249" i="3"/>
  <c r="P250" i="3"/>
  <c r="O249" i="3"/>
  <c r="O250" i="3"/>
  <c r="N249" i="3"/>
  <c r="N250" i="3"/>
  <c r="M249" i="3"/>
  <c r="M250" i="3"/>
  <c r="L249" i="3"/>
  <c r="L250" i="3"/>
  <c r="I248" i="3"/>
  <c r="I250" i="3"/>
  <c r="E249" i="3"/>
  <c r="I249" i="3"/>
  <c r="E250" i="3"/>
  <c r="N228" i="3"/>
  <c r="N229" i="3"/>
  <c r="M227" i="3"/>
  <c r="O227" i="3"/>
  <c r="U227" i="3"/>
  <c r="M226" i="3"/>
  <c r="U226" i="3"/>
  <c r="O226" i="3"/>
  <c r="S228" i="3"/>
  <c r="S229" i="3"/>
  <c r="R228" i="3"/>
  <c r="R229" i="3"/>
  <c r="Q228" i="3"/>
  <c r="Q229" i="3"/>
  <c r="P228" i="3"/>
  <c r="P229" i="3"/>
  <c r="O228" i="3"/>
  <c r="O229" i="3"/>
  <c r="M228" i="3"/>
  <c r="M229" i="3"/>
  <c r="L228" i="3"/>
  <c r="L229" i="3"/>
  <c r="I226" i="3"/>
  <c r="I227" i="3"/>
  <c r="I229" i="3"/>
  <c r="E228" i="3"/>
  <c r="I228" i="3"/>
  <c r="M204" i="3"/>
  <c r="O204" i="3"/>
  <c r="U204" i="3"/>
  <c r="M202" i="3"/>
  <c r="O202" i="3"/>
  <c r="U202" i="3"/>
  <c r="M203" i="3"/>
  <c r="O203" i="3"/>
  <c r="U203" i="3"/>
  <c r="U200" i="3"/>
  <c r="M201" i="3"/>
  <c r="O201" i="3"/>
  <c r="S207" i="3"/>
  <c r="S208" i="3"/>
  <c r="R207" i="3"/>
  <c r="R208" i="3"/>
  <c r="Q208" i="3"/>
  <c r="P207" i="3"/>
  <c r="P208" i="3"/>
  <c r="L207" i="3"/>
  <c r="L208" i="3"/>
  <c r="U206" i="3"/>
  <c r="O206" i="3"/>
  <c r="M206" i="3"/>
  <c r="U205" i="3"/>
  <c r="O205" i="3"/>
  <c r="M205" i="3"/>
  <c r="O164" i="3"/>
  <c r="M160" i="3"/>
  <c r="O160" i="3"/>
  <c r="U160" i="3"/>
  <c r="M161" i="3"/>
  <c r="O161" i="3"/>
  <c r="U161" i="3"/>
  <c r="M162" i="3"/>
  <c r="O162" i="3"/>
  <c r="U162" i="3"/>
  <c r="M164" i="3"/>
  <c r="U158" i="3"/>
  <c r="S165" i="3"/>
  <c r="S166" i="3"/>
  <c r="R165" i="3"/>
  <c r="R166" i="3"/>
  <c r="I159" i="3"/>
  <c r="I160" i="3"/>
  <c r="I161" i="3"/>
  <c r="I162" i="3"/>
  <c r="M139" i="3"/>
  <c r="M140" i="3"/>
  <c r="O140" i="3"/>
  <c r="M141" i="3"/>
  <c r="M142" i="3"/>
  <c r="O142" i="3"/>
  <c r="M143" i="3"/>
  <c r="O143" i="3"/>
  <c r="U137" i="3"/>
  <c r="I138" i="3"/>
  <c r="I139" i="3"/>
  <c r="I140" i="3"/>
  <c r="I141" i="3"/>
  <c r="I142" i="3"/>
  <c r="I143" i="3"/>
  <c r="E144" i="3"/>
  <c r="E145" i="3"/>
  <c r="H144" i="3"/>
  <c r="H145" i="3"/>
  <c r="H141" i="3"/>
  <c r="M119" i="3"/>
  <c r="O119" i="3"/>
  <c r="U119" i="3"/>
  <c r="U116" i="3"/>
  <c r="M117" i="3"/>
  <c r="O117" i="3"/>
  <c r="S123" i="3"/>
  <c r="S124" i="3"/>
  <c r="R123" i="3"/>
  <c r="R124" i="3"/>
  <c r="I96" i="3"/>
  <c r="U95" i="3"/>
  <c r="M96" i="3"/>
  <c r="O96" i="3"/>
  <c r="S102" i="3"/>
  <c r="S103" i="3"/>
  <c r="R102" i="3"/>
  <c r="R103" i="3"/>
  <c r="O76" i="3"/>
  <c r="O77" i="3"/>
  <c r="O78" i="3"/>
  <c r="O80" i="3"/>
  <c r="M76" i="3"/>
  <c r="M77" i="3"/>
  <c r="M78" i="3"/>
  <c r="M80" i="3"/>
  <c r="I76" i="3"/>
  <c r="I77" i="3"/>
  <c r="I78" i="3"/>
  <c r="U77" i="3"/>
  <c r="U76" i="3"/>
  <c r="O54" i="3"/>
  <c r="O56" i="3"/>
  <c r="O55" i="3"/>
  <c r="M55" i="3"/>
  <c r="M56" i="3"/>
  <c r="U56" i="3"/>
  <c r="U53" i="3"/>
  <c r="S60" i="3"/>
  <c r="S61" i="3"/>
  <c r="R60" i="3"/>
  <c r="R61" i="3"/>
  <c r="N60" i="3"/>
  <c r="N61" i="3"/>
  <c r="I55" i="3"/>
  <c r="I56" i="3"/>
  <c r="O39" i="3"/>
  <c r="O40" i="3"/>
  <c r="M38" i="3"/>
  <c r="M37" i="3"/>
  <c r="M36" i="3"/>
  <c r="M35" i="3"/>
  <c r="M34" i="3"/>
  <c r="I37" i="3"/>
  <c r="I38" i="3"/>
  <c r="I40" i="3"/>
  <c r="I34" i="3"/>
  <c r="I35" i="3"/>
  <c r="I36" i="3"/>
  <c r="I33" i="3"/>
  <c r="C270" i="3"/>
  <c r="M263" i="3"/>
  <c r="M13" i="3"/>
  <c r="M14" i="3"/>
  <c r="M16" i="3"/>
  <c r="O144" i="3"/>
  <c r="O145" i="3"/>
  <c r="O75" i="3"/>
  <c r="M75" i="3"/>
  <c r="O14" i="3"/>
  <c r="O16" i="3"/>
  <c r="O17" i="3"/>
  <c r="U11" i="3"/>
  <c r="E18" i="3"/>
  <c r="E19" i="3"/>
  <c r="C18" i="3"/>
  <c r="H15" i="3"/>
  <c r="I11" i="3"/>
  <c r="I12" i="3"/>
  <c r="I13" i="3"/>
  <c r="I14" i="3"/>
  <c r="C290" i="3"/>
  <c r="N144" i="3"/>
  <c r="N145" i="3"/>
  <c r="H291" i="3"/>
  <c r="H290" i="3"/>
  <c r="R144" i="3"/>
  <c r="R145" i="3"/>
  <c r="U74" i="3"/>
  <c r="R81" i="3"/>
  <c r="R82" i="3"/>
  <c r="R39" i="3"/>
  <c r="R40" i="3"/>
  <c r="U37" i="3"/>
  <c r="R18" i="3"/>
  <c r="R19" i="3"/>
  <c r="U32" i="3"/>
  <c r="I201" i="3"/>
  <c r="I202" i="3"/>
  <c r="I203" i="3"/>
  <c r="I204" i="3"/>
  <c r="I205" i="3"/>
  <c r="I206" i="3"/>
  <c r="E207" i="3"/>
  <c r="I207" i="3"/>
  <c r="S290" i="3"/>
  <c r="I291" i="3"/>
  <c r="E291" i="3"/>
  <c r="E290" i="3"/>
  <c r="I290" i="3"/>
  <c r="S144" i="3"/>
  <c r="S145" i="3"/>
  <c r="S81" i="3"/>
  <c r="S82" i="3"/>
  <c r="N81" i="3"/>
  <c r="N82" i="3"/>
  <c r="S39" i="3"/>
  <c r="S40" i="3"/>
  <c r="N39" i="3"/>
  <c r="N40" i="3"/>
  <c r="E39" i="3"/>
  <c r="E40" i="3"/>
  <c r="S18" i="3"/>
  <c r="S19" i="3"/>
  <c r="N18" i="3"/>
  <c r="N19" i="3"/>
  <c r="I283" i="3"/>
  <c r="I284" i="3"/>
  <c r="I285" i="3"/>
  <c r="I286" i="3"/>
  <c r="I287" i="3"/>
  <c r="I288" i="3"/>
  <c r="I289" i="3"/>
  <c r="U283" i="3"/>
  <c r="G487" i="2"/>
  <c r="G486" i="2"/>
  <c r="G485" i="2"/>
  <c r="G484" i="2"/>
  <c r="G483" i="2"/>
  <c r="G482" i="2"/>
  <c r="G460" i="2"/>
  <c r="G458" i="2"/>
  <c r="G457" i="2"/>
  <c r="G456" i="2"/>
  <c r="G455" i="2"/>
  <c r="G439" i="2"/>
  <c r="G438" i="2"/>
  <c r="G437" i="2"/>
  <c r="G436" i="2"/>
  <c r="G435" i="2"/>
  <c r="G434" i="2"/>
  <c r="G433" i="2"/>
  <c r="G432" i="2"/>
  <c r="G431" i="2"/>
  <c r="G430" i="2"/>
  <c r="G411" i="2"/>
  <c r="G410" i="2"/>
  <c r="G409" i="2"/>
  <c r="G408" i="2"/>
  <c r="G407" i="2"/>
  <c r="G388" i="2"/>
  <c r="G387" i="2"/>
  <c r="G386" i="2"/>
  <c r="G385" i="2"/>
  <c r="G384" i="2"/>
  <c r="G383" i="2"/>
  <c r="G382" i="2"/>
  <c r="G381" i="2"/>
  <c r="G380" i="2"/>
  <c r="H364" i="2"/>
  <c r="H363" i="2"/>
  <c r="H362" i="2"/>
  <c r="H361" i="2"/>
  <c r="H360" i="2"/>
  <c r="H359" i="2"/>
  <c r="H358" i="2"/>
  <c r="H357" i="2"/>
  <c r="H356" i="2"/>
  <c r="H355" i="2"/>
  <c r="H354" i="2"/>
  <c r="H353" i="2"/>
  <c r="H352" i="2"/>
  <c r="H351" i="2"/>
  <c r="H340" i="2"/>
  <c r="H339" i="2"/>
  <c r="H337" i="2"/>
  <c r="H338" i="2"/>
  <c r="H335" i="2"/>
  <c r="H336" i="2"/>
  <c r="H334" i="2"/>
  <c r="H333" i="2"/>
  <c r="H332" i="2"/>
  <c r="H331" i="2"/>
  <c r="H315" i="2"/>
  <c r="H314" i="2"/>
  <c r="H313" i="2"/>
  <c r="H312" i="2"/>
  <c r="H311" i="2"/>
  <c r="H310" i="2"/>
  <c r="H309" i="2"/>
  <c r="H308" i="2"/>
  <c r="H307" i="2"/>
  <c r="H306" i="2"/>
  <c r="H305" i="2"/>
  <c r="H304" i="2"/>
  <c r="H290" i="2"/>
  <c r="H288" i="2"/>
  <c r="H289" i="2"/>
  <c r="H287" i="2"/>
  <c r="H286" i="2"/>
  <c r="H285" i="2"/>
  <c r="H284" i="2"/>
  <c r="H283" i="2"/>
  <c r="H282" i="2"/>
  <c r="H265" i="2"/>
  <c r="H264" i="2"/>
  <c r="H263" i="2"/>
  <c r="H262" i="2"/>
  <c r="H261" i="2"/>
  <c r="H260" i="2"/>
  <c r="H259" i="2"/>
  <c r="H258" i="2"/>
  <c r="H257" i="2"/>
  <c r="H256" i="2"/>
  <c r="G39" i="2"/>
  <c r="G38" i="2"/>
  <c r="G37" i="2"/>
  <c r="G36" i="2"/>
  <c r="G35" i="2"/>
  <c r="G34" i="2"/>
  <c r="G33" i="2"/>
  <c r="G32" i="2"/>
  <c r="G31" i="2"/>
  <c r="G30" i="2"/>
  <c r="G29" i="2"/>
  <c r="G77" i="2"/>
  <c r="G76" i="2"/>
  <c r="G75" i="2"/>
  <c r="G74" i="2"/>
  <c r="G73" i="2"/>
  <c r="G72" i="2"/>
  <c r="G71" i="2"/>
  <c r="G70" i="2"/>
  <c r="G69" i="2"/>
  <c r="G68" i="2"/>
  <c r="G67" i="2"/>
  <c r="G66" i="2"/>
  <c r="G65" i="2"/>
  <c r="G64" i="2"/>
  <c r="G63" i="2"/>
  <c r="H115" i="2"/>
  <c r="H114" i="2"/>
  <c r="H113" i="2"/>
  <c r="H112" i="2"/>
  <c r="H111" i="2"/>
  <c r="H110" i="2"/>
  <c r="H109" i="2"/>
  <c r="H108" i="2"/>
  <c r="H107" i="2"/>
  <c r="H106" i="2"/>
  <c r="H105" i="2"/>
  <c r="H104" i="2"/>
  <c r="H103" i="2"/>
  <c r="H161" i="2"/>
  <c r="H160" i="2"/>
  <c r="H159" i="2"/>
  <c r="H158" i="2"/>
  <c r="H157" i="2"/>
  <c r="H156" i="2"/>
  <c r="H155" i="2"/>
  <c r="H154" i="2"/>
  <c r="H186" i="2"/>
  <c r="H185" i="2"/>
  <c r="H184" i="2"/>
  <c r="H183" i="2"/>
  <c r="H182" i="2"/>
  <c r="H181" i="2"/>
  <c r="H180" i="2"/>
  <c r="H179" i="2"/>
  <c r="H215" i="2"/>
  <c r="H214" i="2"/>
  <c r="H213" i="2"/>
  <c r="H212" i="2"/>
  <c r="H211" i="2"/>
  <c r="H210" i="2"/>
  <c r="H209" i="2"/>
  <c r="H208" i="2"/>
  <c r="H207" i="2"/>
  <c r="H240" i="2"/>
  <c r="H239" i="2"/>
  <c r="H238" i="2"/>
  <c r="H237" i="2"/>
  <c r="H236" i="2"/>
  <c r="H235" i="2"/>
  <c r="AE65" i="4"/>
  <c r="AE64" i="4"/>
  <c r="AD93" i="4"/>
  <c r="AD88" i="4"/>
  <c r="AD76" i="4"/>
  <c r="AD70" i="4"/>
  <c r="AD61" i="4"/>
  <c r="AD55" i="4"/>
  <c r="AB42" i="4"/>
  <c r="Z68" i="4"/>
  <c r="Y68" i="4"/>
  <c r="V68" i="4"/>
  <c r="Z67" i="4"/>
  <c r="Z66" i="4"/>
  <c r="AK66" i="4"/>
  <c r="Z65" i="4"/>
  <c r="AK65" i="4"/>
  <c r="Z64" i="4"/>
  <c r="AK64" i="4"/>
  <c r="Y49" i="4"/>
  <c r="V49" i="4"/>
  <c r="Z48" i="4"/>
  <c r="AK48" i="4"/>
  <c r="Z47" i="4"/>
  <c r="Z46" i="4"/>
  <c r="AB22" i="4"/>
  <c r="AB23" i="4"/>
  <c r="AD23" i="4"/>
  <c r="AB24" i="4"/>
  <c r="AD24" i="4"/>
  <c r="AB25" i="4"/>
  <c r="AD25" i="4"/>
  <c r="AB26" i="4"/>
  <c r="AD26" i="4"/>
  <c r="AB28" i="4"/>
  <c r="AD28" i="4"/>
  <c r="AB29" i="4"/>
  <c r="AD29" i="4"/>
  <c r="AB30" i="4"/>
  <c r="AD30" i="4"/>
  <c r="AI34" i="4"/>
  <c r="Z34" i="4"/>
  <c r="V34" i="4"/>
  <c r="AJ7" i="4"/>
  <c r="AJ8" i="4"/>
  <c r="AJ9" i="4"/>
  <c r="AJ10" i="4"/>
  <c r="AJ11" i="4"/>
  <c r="AJ12" i="4"/>
  <c r="AJ13" i="4"/>
  <c r="AJ14" i="4"/>
  <c r="AJ15" i="4"/>
  <c r="AD97" i="4"/>
  <c r="AD96" i="4"/>
  <c r="AD95" i="4"/>
  <c r="AD94" i="4"/>
  <c r="AB92" i="4"/>
  <c r="AD92" i="4"/>
  <c r="AD91" i="4"/>
  <c r="AD90" i="4"/>
  <c r="AD89" i="4"/>
  <c r="AB84" i="4"/>
  <c r="AD79" i="4"/>
  <c r="AD78" i="4"/>
  <c r="AD77" i="4"/>
  <c r="AD75" i="4"/>
  <c r="AD73" i="4"/>
  <c r="AD71" i="4"/>
  <c r="AD63" i="4"/>
  <c r="AD62" i="4"/>
  <c r="AD59" i="4"/>
  <c r="AD58" i="4"/>
  <c r="AD57" i="4"/>
  <c r="AD56" i="4"/>
  <c r="AB51" i="4"/>
  <c r="AB53" i="4"/>
  <c r="AD51" i="4"/>
  <c r="AD53" i="4"/>
  <c r="AD44" i="4"/>
  <c r="AB43" i="4"/>
  <c r="AB39" i="4"/>
  <c r="AD39" i="4"/>
  <c r="AB38" i="4"/>
  <c r="AB37" i="4"/>
  <c r="AD37" i="4"/>
  <c r="Y82" i="4"/>
  <c r="Z100" i="4"/>
  <c r="AK100" i="4"/>
  <c r="Z99" i="4"/>
  <c r="AK99" i="4"/>
  <c r="Z98" i="4"/>
  <c r="AK98" i="4"/>
  <c r="Z85" i="4"/>
  <c r="AK85" i="4"/>
  <c r="Z81" i="4"/>
  <c r="AK81" i="4"/>
  <c r="Z80" i="4"/>
  <c r="AK80" i="4"/>
  <c r="AK67" i="4"/>
  <c r="Z52" i="4"/>
  <c r="AK52" i="4"/>
  <c r="AK47" i="4"/>
  <c r="AK46" i="4"/>
  <c r="Z33" i="4"/>
  <c r="AK33" i="4"/>
  <c r="Z32" i="4"/>
  <c r="AK32" i="4"/>
  <c r="Z31" i="4"/>
  <c r="AK31" i="4"/>
  <c r="AI53" i="4"/>
  <c r="AI19" i="4"/>
  <c r="Z18" i="4"/>
  <c r="AK18" i="4"/>
  <c r="Z17" i="4"/>
  <c r="AK17" i="4"/>
  <c r="Z16" i="4"/>
  <c r="AK16" i="4"/>
  <c r="Y101" i="4"/>
  <c r="Y86" i="4"/>
  <c r="Y53" i="4"/>
  <c r="T13" i="4"/>
  <c r="T11" i="4"/>
  <c r="T10" i="4"/>
  <c r="T9" i="4"/>
  <c r="T8" i="4"/>
  <c r="T7" i="4"/>
  <c r="AH86" i="4"/>
  <c r="AC86" i="4"/>
  <c r="Z86" i="4"/>
  <c r="V86" i="4"/>
  <c r="V53" i="4"/>
  <c r="AH53" i="4"/>
  <c r="Z53" i="4"/>
  <c r="V101" i="4"/>
  <c r="V82" i="4"/>
  <c r="AG49" i="4"/>
  <c r="AS19" i="4"/>
  <c r="E11" i="1"/>
  <c r="E449" i="2"/>
  <c r="G449" i="2"/>
  <c r="AO19" i="4"/>
  <c r="F25" i="1"/>
  <c r="F173" i="2"/>
  <c r="H173" i="2"/>
  <c r="AN19" i="4"/>
  <c r="F24" i="1"/>
  <c r="F149" i="2"/>
  <c r="H149" i="2"/>
  <c r="AG19" i="4"/>
  <c r="AC19" i="4"/>
  <c r="F14" i="1"/>
  <c r="F198" i="2"/>
  <c r="H198" i="2"/>
  <c r="Y34" i="4"/>
  <c r="AB59" i="4"/>
  <c r="Q36" i="3"/>
  <c r="L36" i="3"/>
  <c r="U36" i="3"/>
  <c r="P36" i="3"/>
  <c r="Q78" i="3"/>
  <c r="P78" i="3"/>
  <c r="L78" i="3"/>
  <c r="U78" i="3"/>
  <c r="AB40" i="4"/>
  <c r="M207" i="3"/>
  <c r="M208" i="3"/>
  <c r="Q35" i="3"/>
  <c r="L35" i="3"/>
  <c r="U35" i="3"/>
  <c r="P35" i="3"/>
  <c r="AD22" i="4"/>
  <c r="M39" i="3"/>
  <c r="M40" i="3"/>
  <c r="Q17" i="3"/>
  <c r="M144" i="3"/>
  <c r="M145" i="3"/>
  <c r="Q143" i="3"/>
  <c r="Q38" i="3"/>
  <c r="Q39" i="3"/>
  <c r="Q40" i="3"/>
  <c r="L38" i="3"/>
  <c r="P38" i="3"/>
  <c r="P39" i="3"/>
  <c r="P40" i="3"/>
  <c r="Q80" i="3"/>
  <c r="L80" i="3"/>
  <c r="U80" i="3"/>
  <c r="P80" i="3"/>
  <c r="Q164" i="3"/>
  <c r="L164" i="3"/>
  <c r="U164" i="3"/>
  <c r="P164" i="3"/>
  <c r="I18" i="3"/>
  <c r="Q16" i="3"/>
  <c r="L12" i="3"/>
  <c r="P12" i="3"/>
  <c r="M17" i="3"/>
  <c r="AC68" i="4"/>
  <c r="AC49" i="4"/>
  <c r="AA21" i="4"/>
  <c r="AD21" i="4"/>
  <c r="AB77" i="4"/>
  <c r="AD74" i="4"/>
  <c r="AB74" i="4"/>
  <c r="AB73" i="4"/>
  <c r="AD72" i="4"/>
  <c r="AD82" i="4"/>
  <c r="AB72" i="4"/>
  <c r="I39" i="3"/>
  <c r="AB71" i="4"/>
  <c r="Q18" i="3"/>
  <c r="Q19" i="3"/>
  <c r="Q100" i="3"/>
  <c r="Q163" i="3"/>
  <c r="AH82" i="4"/>
  <c r="Q144" i="3"/>
  <c r="Q145" i="3"/>
  <c r="Q79" i="3"/>
  <c r="U96" i="3"/>
  <c r="U229" i="3"/>
  <c r="AB79" i="4"/>
  <c r="O185" i="3"/>
  <c r="AE92" i="4"/>
  <c r="Q101" i="3"/>
  <c r="N123" i="3"/>
  <c r="N124" i="3"/>
  <c r="Q59" i="3"/>
  <c r="Q120" i="3"/>
  <c r="AD60" i="4"/>
  <c r="AB57" i="4"/>
  <c r="Q57" i="3"/>
  <c r="I57" i="3"/>
  <c r="AB78" i="4"/>
  <c r="Q58" i="3"/>
  <c r="M182" i="3"/>
  <c r="M186" i="3"/>
  <c r="M187" i="3"/>
  <c r="AB44" i="4"/>
  <c r="AB41" i="4"/>
  <c r="U117" i="3"/>
  <c r="U228" i="3"/>
  <c r="H199" i="2"/>
  <c r="U249" i="3"/>
  <c r="E229" i="3"/>
  <c r="E187" i="3"/>
  <c r="P185" i="3"/>
  <c r="L185" i="3"/>
  <c r="P143" i="3"/>
  <c r="L143" i="3"/>
  <c r="I144" i="3"/>
  <c r="L17" i="3"/>
  <c r="P17" i="3"/>
  <c r="AA97" i="4"/>
  <c r="AE97" i="4"/>
  <c r="AK97" i="4"/>
  <c r="AE96" i="4"/>
  <c r="AA96" i="4"/>
  <c r="AA95" i="4"/>
  <c r="AK95" i="4"/>
  <c r="AE95" i="4"/>
  <c r="AA94" i="4"/>
  <c r="AK94" i="4"/>
  <c r="AE94" i="4"/>
  <c r="AA93" i="4"/>
  <c r="AK93" i="4"/>
  <c r="AE93" i="4"/>
  <c r="AA91" i="4"/>
  <c r="AE91" i="4"/>
  <c r="AK91" i="4"/>
  <c r="AA90" i="4"/>
  <c r="AK90" i="4"/>
  <c r="AE90" i="4"/>
  <c r="AA89" i="4"/>
  <c r="AK89" i="4"/>
  <c r="AE89" i="4"/>
  <c r="AC101" i="4"/>
  <c r="AE88" i="4"/>
  <c r="AA88" i="4"/>
  <c r="AE84" i="4"/>
  <c r="AE86" i="4"/>
  <c r="AA84" i="4"/>
  <c r="AA86" i="4"/>
  <c r="Q121" i="3"/>
  <c r="O184" i="3"/>
  <c r="P184" i="3"/>
  <c r="L184" i="3"/>
  <c r="P142" i="3"/>
  <c r="L142" i="3"/>
  <c r="L16" i="3"/>
  <c r="P16" i="3"/>
  <c r="AB76" i="4"/>
  <c r="AE72" i="4"/>
  <c r="AA72" i="4"/>
  <c r="AE74" i="4"/>
  <c r="AA74" i="4"/>
  <c r="AA77" i="4"/>
  <c r="AE77" i="4"/>
  <c r="AE79" i="4"/>
  <c r="AA79" i="4"/>
  <c r="AE70" i="4"/>
  <c r="AA70" i="4"/>
  <c r="AE71" i="4"/>
  <c r="AA71" i="4"/>
  <c r="AE73" i="4"/>
  <c r="AA73" i="4"/>
  <c r="AE76" i="4"/>
  <c r="AA76" i="4"/>
  <c r="AE78" i="4"/>
  <c r="AA78" i="4"/>
  <c r="AE75" i="4"/>
  <c r="AA75" i="4"/>
  <c r="P183" i="3"/>
  <c r="L183" i="3"/>
  <c r="O141" i="3"/>
  <c r="P141" i="3"/>
  <c r="L141" i="3"/>
  <c r="U141" i="3"/>
  <c r="P15" i="3"/>
  <c r="L15" i="3"/>
  <c r="I15" i="3"/>
  <c r="I16" i="3"/>
  <c r="I17" i="3"/>
  <c r="I19" i="3"/>
  <c r="O15" i="3"/>
  <c r="M15" i="3"/>
  <c r="AE56" i="4"/>
  <c r="AA56" i="4"/>
  <c r="AK56" i="4"/>
  <c r="AE58" i="4"/>
  <c r="AA58" i="4"/>
  <c r="AK58" i="4"/>
  <c r="AA61" i="4"/>
  <c r="AE61" i="4"/>
  <c r="AE63" i="4"/>
  <c r="AA63" i="4"/>
  <c r="AK63" i="4"/>
  <c r="AE60" i="4"/>
  <c r="AA60" i="4"/>
  <c r="AI68" i="4"/>
  <c r="H348" i="2"/>
  <c r="H349" i="2"/>
  <c r="AA55" i="4"/>
  <c r="AE55" i="4"/>
  <c r="AA57" i="4"/>
  <c r="AE57" i="4"/>
  <c r="AE59" i="4"/>
  <c r="AA59" i="4"/>
  <c r="AK59" i="4"/>
  <c r="AE62" i="4"/>
  <c r="AA62" i="4"/>
  <c r="E208" i="3"/>
  <c r="I208" i="3"/>
  <c r="O207" i="3"/>
  <c r="O208" i="3"/>
  <c r="AE51" i="4"/>
  <c r="AA51" i="4"/>
  <c r="AE53" i="4"/>
  <c r="P182" i="3"/>
  <c r="L182" i="3"/>
  <c r="P140" i="3"/>
  <c r="L140" i="3"/>
  <c r="L14" i="3"/>
  <c r="U14" i="3"/>
  <c r="P14" i="3"/>
  <c r="AI49" i="4"/>
  <c r="AB36" i="4"/>
  <c r="AD36" i="4"/>
  <c r="AF34" i="4"/>
  <c r="AB21" i="4"/>
  <c r="AB34" i="4"/>
  <c r="AE38" i="4"/>
  <c r="AA38" i="4"/>
  <c r="AE40" i="4"/>
  <c r="AA40" i="4"/>
  <c r="AE43" i="4"/>
  <c r="AA43" i="4"/>
  <c r="AE41" i="4"/>
  <c r="AA41" i="4"/>
  <c r="AE45" i="4"/>
  <c r="AA45" i="4"/>
  <c r="AD38" i="4"/>
  <c r="AD40" i="4"/>
  <c r="AD43" i="4"/>
  <c r="Z49" i="4"/>
  <c r="AE37" i="4"/>
  <c r="AA37" i="4"/>
  <c r="AK37" i="4"/>
  <c r="AE39" i="4"/>
  <c r="AA39" i="4"/>
  <c r="AK39" i="4"/>
  <c r="AE42" i="4"/>
  <c r="AA42" i="4"/>
  <c r="AK42" i="4"/>
  <c r="AE44" i="4"/>
  <c r="AA44" i="4"/>
  <c r="AD41" i="4"/>
  <c r="AD45" i="4"/>
  <c r="AB45" i="4"/>
  <c r="AB49" i="4"/>
  <c r="AE36" i="4"/>
  <c r="AA36" i="4"/>
  <c r="P181" i="3"/>
  <c r="L181" i="3"/>
  <c r="O181" i="3"/>
  <c r="Q186" i="3"/>
  <c r="Q187" i="3"/>
  <c r="I181" i="3"/>
  <c r="I182" i="3"/>
  <c r="I183" i="3"/>
  <c r="I184" i="3"/>
  <c r="I185" i="3"/>
  <c r="I187" i="3"/>
  <c r="O139" i="3"/>
  <c r="P139" i="3"/>
  <c r="L139" i="3"/>
  <c r="U55" i="3"/>
  <c r="U34" i="3"/>
  <c r="P13" i="3"/>
  <c r="L13" i="3"/>
  <c r="O13" i="3"/>
  <c r="O18" i="3"/>
  <c r="O19" i="3"/>
  <c r="AE25" i="4"/>
  <c r="AA25" i="4"/>
  <c r="AK25" i="4"/>
  <c r="AE26" i="4"/>
  <c r="AA26" i="4"/>
  <c r="AK26" i="4"/>
  <c r="AE30" i="4"/>
  <c r="AA30" i="4"/>
  <c r="AK30" i="4"/>
  <c r="AE24" i="4"/>
  <c r="AA24" i="4"/>
  <c r="AE21" i="4"/>
  <c r="AK21" i="4"/>
  <c r="AR34" i="4"/>
  <c r="AE23" i="4"/>
  <c r="AA23" i="4"/>
  <c r="AK23" i="4"/>
  <c r="AE29" i="4"/>
  <c r="AA29" i="4"/>
  <c r="AE22" i="4"/>
  <c r="AA22" i="4"/>
  <c r="AK22" i="4"/>
  <c r="AE28" i="4"/>
  <c r="AA28" i="4"/>
  <c r="AK28" i="4"/>
  <c r="AE27" i="4"/>
  <c r="AA27" i="4"/>
  <c r="AK27" i="4"/>
  <c r="U75" i="3"/>
  <c r="AK15" i="4"/>
  <c r="AK10" i="4"/>
  <c r="M12" i="3"/>
  <c r="AD101" i="4"/>
  <c r="AH49" i="4"/>
  <c r="AF82" i="4"/>
  <c r="AK7" i="4"/>
  <c r="Z101" i="4"/>
  <c r="O138" i="3"/>
  <c r="U54" i="3"/>
  <c r="AG101" i="4"/>
  <c r="AH34" i="4"/>
  <c r="AF101" i="4"/>
  <c r="U201" i="3"/>
  <c r="U207" i="3"/>
  <c r="I145" i="3"/>
  <c r="AB101" i="4"/>
  <c r="AE101" i="4"/>
  <c r="V19" i="4"/>
  <c r="U138" i="3"/>
  <c r="AK14" i="4"/>
  <c r="AI86" i="4"/>
  <c r="AD68" i="4"/>
  <c r="AC82" i="4"/>
  <c r="AB82" i="4"/>
  <c r="AK9" i="4"/>
  <c r="Z82" i="4"/>
  <c r="AF86" i="4"/>
  <c r="AK13" i="4"/>
  <c r="AG68" i="4"/>
  <c r="AI101" i="4"/>
  <c r="AD34" i="4"/>
  <c r="AH68" i="4"/>
  <c r="AB86" i="4"/>
  <c r="AB68" i="4"/>
  <c r="AF68" i="4"/>
  <c r="U12" i="3"/>
  <c r="AD86" i="4"/>
  <c r="AG82" i="4"/>
  <c r="AG86" i="4"/>
  <c r="AG34" i="4"/>
  <c r="H298" i="2"/>
  <c r="H299" i="2"/>
  <c r="U183" i="3"/>
  <c r="Q99" i="3"/>
  <c r="P99" i="3"/>
  <c r="L99" i="3"/>
  <c r="O99" i="3"/>
  <c r="M99" i="3"/>
  <c r="U99" i="3"/>
  <c r="Q98" i="3"/>
  <c r="P98" i="3"/>
  <c r="L98" i="3"/>
  <c r="O98" i="3"/>
  <c r="U98" i="3"/>
  <c r="M98" i="3"/>
  <c r="P97" i="3"/>
  <c r="I97" i="3"/>
  <c r="I98" i="3"/>
  <c r="I99" i="3"/>
  <c r="O97" i="3"/>
  <c r="M97" i="3"/>
  <c r="U38" i="3"/>
  <c r="L39" i="3"/>
  <c r="L40" i="3"/>
  <c r="U40" i="3"/>
  <c r="AK70" i="4"/>
  <c r="M18" i="3"/>
  <c r="M19" i="3"/>
  <c r="H350" i="2"/>
  <c r="H300" i="2"/>
  <c r="H301" i="2"/>
  <c r="H302" i="2"/>
  <c r="H200" i="2"/>
  <c r="H201" i="2"/>
  <c r="AM19" i="4"/>
  <c r="F23" i="1"/>
  <c r="F124" i="2"/>
  <c r="AL6" i="4"/>
  <c r="AL19" i="4"/>
  <c r="F22" i="1"/>
  <c r="AB6" i="4"/>
  <c r="AE6" i="4"/>
  <c r="AE19" i="4"/>
  <c r="F16" i="1"/>
  <c r="F248" i="2"/>
  <c r="H248" i="2"/>
  <c r="AA6" i="4"/>
  <c r="AD6" i="4"/>
  <c r="AD19" i="4"/>
  <c r="F15" i="1"/>
  <c r="F223" i="2"/>
  <c r="H223" i="2"/>
  <c r="O186" i="3"/>
  <c r="O187" i="3"/>
  <c r="AK76" i="4"/>
  <c r="AK73" i="4"/>
  <c r="AK79" i="4"/>
  <c r="U16" i="3"/>
  <c r="AK77" i="4"/>
  <c r="P18" i="3"/>
  <c r="P19" i="3"/>
  <c r="P144" i="3"/>
  <c r="P145" i="3"/>
  <c r="Q165" i="3"/>
  <c r="Q166" i="3"/>
  <c r="P163" i="3"/>
  <c r="P165" i="3"/>
  <c r="P166" i="3"/>
  <c r="L163" i="3"/>
  <c r="L165" i="3"/>
  <c r="L166" i="3"/>
  <c r="M163" i="3"/>
  <c r="M165" i="3"/>
  <c r="M166" i="3"/>
  <c r="E165" i="3"/>
  <c r="O163" i="3"/>
  <c r="I163" i="3"/>
  <c r="I164" i="3"/>
  <c r="I166" i="3"/>
  <c r="L100" i="3"/>
  <c r="AA92" i="4"/>
  <c r="P100" i="3"/>
  <c r="P102" i="3"/>
  <c r="P103" i="3"/>
  <c r="O100" i="3"/>
  <c r="I100" i="3"/>
  <c r="I101" i="3"/>
  <c r="I103" i="3"/>
  <c r="M100" i="3"/>
  <c r="U100" i="3"/>
  <c r="Q81" i="3"/>
  <c r="Q82" i="3"/>
  <c r="P79" i="3"/>
  <c r="P81" i="3"/>
  <c r="P82" i="3"/>
  <c r="L79" i="3"/>
  <c r="L81" i="3"/>
  <c r="L82" i="3"/>
  <c r="O79" i="3"/>
  <c r="O81" i="3"/>
  <c r="O82" i="3"/>
  <c r="I79" i="3"/>
  <c r="I80" i="3"/>
  <c r="I82" i="3"/>
  <c r="M79" i="3"/>
  <c r="M81" i="3"/>
  <c r="M82" i="3"/>
  <c r="E81" i="3"/>
  <c r="P101" i="3"/>
  <c r="E102" i="3"/>
  <c r="I102" i="3"/>
  <c r="O101" i="3"/>
  <c r="Q102" i="3"/>
  <c r="Q103" i="3"/>
  <c r="M101" i="3"/>
  <c r="O102" i="3"/>
  <c r="O103" i="3"/>
  <c r="M102" i="3"/>
  <c r="M103" i="3"/>
  <c r="AK84" i="4"/>
  <c r="L122" i="3"/>
  <c r="P122" i="3"/>
  <c r="O122" i="3"/>
  <c r="M122" i="3"/>
  <c r="P59" i="3"/>
  <c r="L59" i="3"/>
  <c r="O59" i="3"/>
  <c r="U59" i="3"/>
  <c r="M59" i="3"/>
  <c r="AK60" i="4"/>
  <c r="P120" i="3"/>
  <c r="L120" i="3"/>
  <c r="M120" i="3"/>
  <c r="O120" i="3"/>
  <c r="L57" i="3"/>
  <c r="P57" i="3"/>
  <c r="M57" i="3"/>
  <c r="O57" i="3"/>
  <c r="U57" i="3"/>
  <c r="AK78" i="4"/>
  <c r="AK75" i="4"/>
  <c r="Q60" i="3"/>
  <c r="Q61" i="3"/>
  <c r="L58" i="3"/>
  <c r="L60" i="3"/>
  <c r="L61" i="3"/>
  <c r="P58" i="3"/>
  <c r="P60" i="3"/>
  <c r="P61" i="3"/>
  <c r="E60" i="3"/>
  <c r="O58" i="3"/>
  <c r="O60" i="3"/>
  <c r="O61" i="3"/>
  <c r="M58" i="3"/>
  <c r="M60" i="3"/>
  <c r="M61" i="3"/>
  <c r="I58" i="3"/>
  <c r="I59" i="3"/>
  <c r="I61" i="3"/>
  <c r="AE49" i="4"/>
  <c r="AK44" i="4"/>
  <c r="AK41" i="4"/>
  <c r="U39" i="3"/>
  <c r="U208" i="3"/>
  <c r="P186" i="3"/>
  <c r="P187" i="3"/>
  <c r="L118" i="3"/>
  <c r="P118" i="3"/>
  <c r="I118" i="3"/>
  <c r="I119" i="3"/>
  <c r="I120" i="3"/>
  <c r="M118" i="3"/>
  <c r="E123" i="3"/>
  <c r="Q123" i="3"/>
  <c r="Q124" i="3"/>
  <c r="O118" i="3"/>
  <c r="U185" i="3"/>
  <c r="L186" i="3"/>
  <c r="L187" i="3"/>
  <c r="U143" i="3"/>
  <c r="L144" i="3"/>
  <c r="L145" i="3"/>
  <c r="U17" i="3"/>
  <c r="L18" i="3"/>
  <c r="L19" i="3"/>
  <c r="AK96" i="4"/>
  <c r="AK88" i="4"/>
  <c r="AA101" i="4"/>
  <c r="AQ82" i="4"/>
  <c r="P121" i="3"/>
  <c r="L121" i="3"/>
  <c r="O121" i="3"/>
  <c r="I121" i="3"/>
  <c r="I122" i="3"/>
  <c r="I124" i="3"/>
  <c r="M121" i="3"/>
  <c r="U184" i="3"/>
  <c r="U142" i="3"/>
  <c r="AA82" i="4"/>
  <c r="AE82" i="4"/>
  <c r="AK71" i="4"/>
  <c r="AK74" i="4"/>
  <c r="AK72" i="4"/>
  <c r="U15" i="3"/>
  <c r="AE68" i="4"/>
  <c r="AK62" i="4"/>
  <c r="AK57" i="4"/>
  <c r="AK55" i="4"/>
  <c r="AA68" i="4"/>
  <c r="AK61" i="4"/>
  <c r="AA53" i="4"/>
  <c r="AK51" i="4"/>
  <c r="U182" i="3"/>
  <c r="U140" i="3"/>
  <c r="AK43" i="4"/>
  <c r="AK38" i="4"/>
  <c r="AA49" i="4"/>
  <c r="AK45" i="4"/>
  <c r="AK40" i="4"/>
  <c r="AF49" i="4"/>
  <c r="H324" i="2"/>
  <c r="AK36" i="4"/>
  <c r="AD49" i="4"/>
  <c r="U181" i="3"/>
  <c r="U139" i="3"/>
  <c r="U13" i="3"/>
  <c r="AE34" i="4"/>
  <c r="AL34" i="4"/>
  <c r="AO34" i="4"/>
  <c r="AK29" i="4"/>
  <c r="AK24" i="4"/>
  <c r="AS34" i="4"/>
  <c r="G450" i="2"/>
  <c r="AA34" i="4"/>
  <c r="AQ34" i="4"/>
  <c r="AP82" i="4"/>
  <c r="AK8" i="4"/>
  <c r="AM34" i="4"/>
  <c r="AP34" i="4"/>
  <c r="G375" i="2"/>
  <c r="AN34" i="4"/>
  <c r="AL82" i="4"/>
  <c r="AR82" i="4"/>
  <c r="AO82" i="4"/>
  <c r="AM82" i="4"/>
  <c r="AS82" i="4"/>
  <c r="AN82" i="4"/>
  <c r="AK12" i="4"/>
  <c r="AS86" i="4"/>
  <c r="AR86" i="4"/>
  <c r="AK86" i="4"/>
  <c r="AQ86" i="4"/>
  <c r="AM86" i="4"/>
  <c r="AP86" i="4"/>
  <c r="AO86" i="4"/>
  <c r="AN86" i="4"/>
  <c r="AL86" i="4"/>
  <c r="Z19" i="4"/>
  <c r="AF19" i="4"/>
  <c r="F17" i="1"/>
  <c r="F273" i="2"/>
  <c r="H273" i="2"/>
  <c r="H274" i="2"/>
  <c r="AB19" i="4"/>
  <c r="F13" i="1"/>
  <c r="F123" i="2"/>
  <c r="H123" i="2"/>
  <c r="H124" i="2"/>
  <c r="H125" i="2"/>
  <c r="AA19" i="4"/>
  <c r="F12" i="1"/>
  <c r="AK11" i="4"/>
  <c r="U120" i="3"/>
  <c r="U97" i="3"/>
  <c r="U122" i="3"/>
  <c r="H202" i="2"/>
  <c r="H203" i="2"/>
  <c r="H303" i="2"/>
  <c r="F86" i="2"/>
  <c r="E21" i="1"/>
  <c r="E474" i="2"/>
  <c r="G474" i="2"/>
  <c r="U79" i="3"/>
  <c r="U82" i="3"/>
  <c r="H275" i="2"/>
  <c r="H276" i="2"/>
  <c r="I81" i="3"/>
  <c r="E82" i="3"/>
  <c r="U163" i="3"/>
  <c r="O165" i="3"/>
  <c r="O166" i="3"/>
  <c r="U81" i="3"/>
  <c r="E103" i="3"/>
  <c r="L101" i="3"/>
  <c r="L102" i="3"/>
  <c r="L103" i="3"/>
  <c r="AK92" i="4"/>
  <c r="I165" i="3"/>
  <c r="E166" i="3"/>
  <c r="U101" i="3"/>
  <c r="M123" i="3"/>
  <c r="M124" i="3"/>
  <c r="P123" i="3"/>
  <c r="P124" i="3"/>
  <c r="O123" i="3"/>
  <c r="O124" i="3"/>
  <c r="L123" i="3"/>
  <c r="L124" i="3"/>
  <c r="U58" i="3"/>
  <c r="I60" i="3"/>
  <c r="E61" i="3"/>
  <c r="H174" i="2"/>
  <c r="H249" i="2"/>
  <c r="F19" i="1"/>
  <c r="F85" i="2"/>
  <c r="H85" i="2"/>
  <c r="H86" i="2"/>
  <c r="H126" i="2"/>
  <c r="H87" i="2"/>
  <c r="H88" i="2"/>
  <c r="H224" i="2"/>
  <c r="H225" i="2"/>
  <c r="AK34" i="4"/>
  <c r="I123" i="3"/>
  <c r="E124" i="3"/>
  <c r="U118" i="3"/>
  <c r="U187" i="3"/>
  <c r="U186" i="3"/>
  <c r="U145" i="3"/>
  <c r="U144" i="3"/>
  <c r="U19" i="3"/>
  <c r="U18" i="3"/>
  <c r="AM101" i="4"/>
  <c r="AO101" i="4"/>
  <c r="AR101" i="4"/>
  <c r="AK101" i="4"/>
  <c r="AQ101" i="4"/>
  <c r="AN101" i="4"/>
  <c r="AS101" i="4"/>
  <c r="AL101" i="4"/>
  <c r="AP101" i="4"/>
  <c r="U121" i="3"/>
  <c r="AK82" i="4"/>
  <c r="AN68" i="4"/>
  <c r="AK68" i="4"/>
  <c r="AR68" i="4"/>
  <c r="AS68" i="4"/>
  <c r="AP68" i="4"/>
  <c r="AM68" i="4"/>
  <c r="AO68" i="4"/>
  <c r="AQ68" i="4"/>
  <c r="AL68" i="4"/>
  <c r="AL53" i="4"/>
  <c r="AM53" i="4"/>
  <c r="AS53" i="4"/>
  <c r="AP53" i="4"/>
  <c r="AK53" i="4"/>
  <c r="AR53" i="4"/>
  <c r="AN53" i="4"/>
  <c r="AQ53" i="4"/>
  <c r="AO53" i="4"/>
  <c r="H325" i="2"/>
  <c r="H326" i="2"/>
  <c r="H327" i="2"/>
  <c r="H150" i="2"/>
  <c r="AN49" i="4"/>
  <c r="AO49" i="4"/>
  <c r="AS49" i="4"/>
  <c r="AP49" i="4"/>
  <c r="AM49" i="4"/>
  <c r="AQ49" i="4"/>
  <c r="AR49" i="4"/>
  <c r="AK49" i="4"/>
  <c r="AL49" i="4"/>
  <c r="G425" i="2"/>
  <c r="G400" i="2"/>
  <c r="AK6" i="4"/>
  <c r="AK19" i="4"/>
  <c r="H204" i="2"/>
  <c r="H250" i="2"/>
  <c r="H251" i="2"/>
  <c r="H252" i="2"/>
  <c r="H277" i="2"/>
  <c r="H278" i="2"/>
  <c r="H175" i="2"/>
  <c r="G426" i="2"/>
  <c r="G451" i="2"/>
  <c r="H253" i="2"/>
  <c r="H254" i="2"/>
  <c r="H255" i="2"/>
  <c r="U166" i="3"/>
  <c r="U165" i="3"/>
  <c r="H328" i="2"/>
  <c r="U103" i="3"/>
  <c r="U102" i="3"/>
  <c r="U61" i="3"/>
  <c r="U60" i="3"/>
  <c r="H151" i="2"/>
  <c r="H152" i="2"/>
  <c r="G475" i="2"/>
  <c r="H226" i="2"/>
  <c r="H227" i="2"/>
  <c r="H228" i="2"/>
  <c r="H127" i="2"/>
  <c r="F48" i="2"/>
  <c r="E5" i="1"/>
  <c r="E47" i="2"/>
  <c r="G47" i="2"/>
  <c r="F6" i="1"/>
  <c r="F9" i="2"/>
  <c r="G9" i="2"/>
  <c r="G10" i="2"/>
  <c r="U123" i="3"/>
  <c r="U124" i="3"/>
  <c r="H89" i="2"/>
  <c r="G401" i="2"/>
  <c r="H205" i="2"/>
  <c r="H206" i="2"/>
  <c r="G402" i="2"/>
  <c r="G476" i="2"/>
  <c r="H279" i="2"/>
  <c r="G403" i="2"/>
  <c r="G404" i="2"/>
  <c r="G405" i="2"/>
  <c r="G406" i="2"/>
  <c r="H176" i="2"/>
  <c r="H177" i="2"/>
  <c r="H178" i="2"/>
  <c r="G452" i="2"/>
  <c r="G453" i="2"/>
  <c r="G454" i="2"/>
  <c r="G427" i="2"/>
  <c r="G428" i="2"/>
  <c r="G429" i="2"/>
  <c r="H128" i="2"/>
  <c r="H129" i="2"/>
  <c r="H130" i="2"/>
  <c r="G376" i="2"/>
  <c r="G377" i="2"/>
  <c r="G378" i="2"/>
  <c r="H229" i="2"/>
  <c r="H230" i="2"/>
  <c r="H329" i="2"/>
  <c r="H330" i="2"/>
  <c r="H153" i="2"/>
  <c r="G11" i="2"/>
  <c r="G12" i="2"/>
  <c r="G13" i="2"/>
  <c r="G14" i="2"/>
  <c r="H90" i="2"/>
  <c r="H91" i="2"/>
  <c r="H92" i="2"/>
  <c r="H93" i="2"/>
  <c r="H94" i="2"/>
  <c r="H95" i="2"/>
  <c r="G48" i="2"/>
  <c r="G49" i="2"/>
  <c r="G50" i="2"/>
  <c r="G51" i="2"/>
  <c r="G477" i="2"/>
  <c r="G478" i="2"/>
  <c r="G479" i="2"/>
  <c r="G480" i="2"/>
  <c r="G481" i="2"/>
  <c r="G52" i="2"/>
  <c r="G53" i="2"/>
  <c r="G54" i="2"/>
  <c r="G55" i="2"/>
  <c r="G56" i="2"/>
  <c r="G57" i="2"/>
  <c r="G58" i="2"/>
  <c r="G59" i="2"/>
  <c r="G60" i="2"/>
  <c r="G61" i="2"/>
  <c r="G62" i="2"/>
  <c r="H280" i="2"/>
  <c r="H281" i="2"/>
  <c r="G379" i="2"/>
  <c r="H131" i="2"/>
  <c r="H132" i="2"/>
  <c r="H133" i="2"/>
  <c r="H134" i="2"/>
  <c r="H135" i="2"/>
  <c r="H136" i="2"/>
  <c r="H137" i="2"/>
  <c r="H231" i="2"/>
  <c r="H232" i="2"/>
  <c r="H96" i="2"/>
  <c r="H97" i="2"/>
  <c r="H98" i="2"/>
  <c r="H99" i="2"/>
  <c r="H261" i="1"/>
  <c r="H233" i="2"/>
  <c r="H234" i="2"/>
  <c r="G15" i="2"/>
  <c r="G16" i="2"/>
  <c r="G17" i="2"/>
  <c r="G18" i="2"/>
  <c r="G19" i="2"/>
  <c r="G20" i="2"/>
  <c r="G21" i="2"/>
  <c r="G22" i="2"/>
  <c r="G23" i="2"/>
  <c r="G24" i="2"/>
  <c r="G25" i="2"/>
  <c r="G26" i="2"/>
  <c r="G27" i="2"/>
  <c r="G28" i="2"/>
  <c r="H100" i="2"/>
  <c r="H101" i="2"/>
  <c r="H102" i="2"/>
  <c r="H138" i="2"/>
  <c r="H139" i="2"/>
  <c r="H140" i="2"/>
  <c r="E394" i="1"/>
  <c r="F394" i="1"/>
  <c r="K261" i="1"/>
  <c r="I261" i="1"/>
  <c r="J261" i="1"/>
  <c r="H260" i="1"/>
  <c r="H262" i="1"/>
  <c r="I260" i="1"/>
  <c r="I262" i="1"/>
  <c r="J260" i="1"/>
  <c r="J262" i="1"/>
  <c r="K260" i="1"/>
  <c r="K262" i="1"/>
</calcChain>
</file>

<file path=xl/sharedStrings.xml><?xml version="1.0" encoding="utf-8"?>
<sst xmlns="http://schemas.openxmlformats.org/spreadsheetml/2006/main" count="1668" uniqueCount="285">
  <si>
    <t>DESCRIPTION</t>
  </si>
  <si>
    <t>DATE</t>
  </si>
  <si>
    <t>REF.</t>
  </si>
  <si>
    <t>POST.</t>
  </si>
  <si>
    <t>DEBIT</t>
  </si>
  <si>
    <t>CREDIT</t>
  </si>
  <si>
    <t>Payroll Cash</t>
  </si>
  <si>
    <t xml:space="preserve">   Cash</t>
  </si>
  <si>
    <t>JOURNAL</t>
  </si>
  <si>
    <t>Administrative Salaries</t>
  </si>
  <si>
    <t>Office Salaries</t>
  </si>
  <si>
    <t>Sales Salaries</t>
  </si>
  <si>
    <t>Plant Wages</t>
  </si>
  <si>
    <t xml:space="preserve">   FICA Taxes Payable - OASDI</t>
  </si>
  <si>
    <t xml:space="preserve">   FICA Taxes Payable - HI</t>
  </si>
  <si>
    <t xml:space="preserve">   Employees FIT Payable</t>
  </si>
  <si>
    <t xml:space="preserve">   Employees SIT Payable</t>
  </si>
  <si>
    <t xml:space="preserve">   Employees CIT Payable</t>
  </si>
  <si>
    <t xml:space="preserve">   Union Dues Payable</t>
  </si>
  <si>
    <t xml:space="preserve">   Payroll Cash</t>
  </si>
  <si>
    <t>Payroll Taxes</t>
  </si>
  <si>
    <t xml:space="preserve">   FUTA Taxes Payable</t>
  </si>
  <si>
    <t>ACCOUNT</t>
  </si>
  <si>
    <t>CASH</t>
  </si>
  <si>
    <t>ITEM</t>
  </si>
  <si>
    <t xml:space="preserve">                           GENERAL LEDGER</t>
  </si>
  <si>
    <t xml:space="preserve">                BALANCE</t>
  </si>
  <si>
    <t>ACCOUNT:</t>
  </si>
  <si>
    <t>Balance</t>
  </si>
  <si>
    <t>J41</t>
  </si>
  <si>
    <t>PAYROLL CASH</t>
  </si>
  <si>
    <t>FICA TAXES PAYABLE - OASDI</t>
  </si>
  <si>
    <t>FICA TAXES PAYABLE - HI</t>
  </si>
  <si>
    <t>FUTA TAXES PAYABLE</t>
  </si>
  <si>
    <t>EMPLOYEES FIT PAYABLE</t>
  </si>
  <si>
    <t>EMPLOYEES SIT PAYABLE</t>
  </si>
  <si>
    <t>EMPLOYEES CIT PAYABLE</t>
  </si>
  <si>
    <t>GROUP INSURANCE PREMIUMS COLLECTED</t>
  </si>
  <si>
    <t>UNION DUES PAYABLE</t>
  </si>
  <si>
    <t>ADMINISTRATIVE SALARIES</t>
  </si>
  <si>
    <t>OFFICE SALARIES</t>
  </si>
  <si>
    <t>SALES SALARIES</t>
  </si>
  <si>
    <t>PLANT WAGES</t>
  </si>
  <si>
    <t>PAYROLL TAXES</t>
  </si>
  <si>
    <t>a</t>
  </si>
  <si>
    <t>DEPARTMENT</t>
  </si>
  <si>
    <t>Plant</t>
  </si>
  <si>
    <t>HRS.</t>
  </si>
  <si>
    <t>RATE</t>
  </si>
  <si>
    <t>AMOUNT</t>
  </si>
  <si>
    <t>REGULAR EARNINGS</t>
  </si>
  <si>
    <t>OVERTIME EARNINGS</t>
  </si>
  <si>
    <t>CUMULATIVE</t>
  </si>
  <si>
    <t>EARNINGS</t>
  </si>
  <si>
    <t>OASDI</t>
  </si>
  <si>
    <t>HI</t>
  </si>
  <si>
    <t>FICA</t>
  </si>
  <si>
    <t>FIT</t>
  </si>
  <si>
    <t>SIT</t>
  </si>
  <si>
    <t>CIT</t>
  </si>
  <si>
    <t>OTHER</t>
  </si>
  <si>
    <t>DEDUCTIONS</t>
  </si>
  <si>
    <t>CK.</t>
  </si>
  <si>
    <t>NO.</t>
  </si>
  <si>
    <t>PAYDAY</t>
  </si>
  <si>
    <t>20___</t>
  </si>
  <si>
    <t>GROUP INSURANCE</t>
  </si>
  <si>
    <t>HOURLY RATE</t>
  </si>
  <si>
    <t>OVERTIME RATE</t>
  </si>
  <si>
    <t>WEEKLY RATE</t>
  </si>
  <si>
    <t>SALARY</t>
  </si>
  <si>
    <t>W/H</t>
  </si>
  <si>
    <t>ALLOW.</t>
  </si>
  <si>
    <t>MARITAL</t>
  </si>
  <si>
    <t>STATUS</t>
  </si>
  <si>
    <t>OTHER DEDUCTIONS INFORMATION</t>
  </si>
  <si>
    <t>OCCUPATION</t>
  </si>
  <si>
    <t>WORKS IN (STATE)</t>
  </si>
  <si>
    <t>MIDDLE</t>
  </si>
  <si>
    <t>FIRST</t>
  </si>
  <si>
    <t>NAME - LAST</t>
  </si>
  <si>
    <t>SEX</t>
  </si>
  <si>
    <t>M</t>
  </si>
  <si>
    <t>F</t>
  </si>
  <si>
    <t>S.S. ACCOUNT NO.</t>
  </si>
  <si>
    <t>NET PAID</t>
  </si>
  <si>
    <t>Mixer Operator</t>
  </si>
  <si>
    <t>PA</t>
  </si>
  <si>
    <t>x</t>
  </si>
  <si>
    <t>BONNO</t>
  </si>
  <si>
    <t>Anthony</t>
  </si>
  <si>
    <t>Victor</t>
  </si>
  <si>
    <t>$55,000 --$.30/M</t>
  </si>
  <si>
    <t>4</t>
  </si>
  <si>
    <t>S</t>
  </si>
  <si>
    <t>T</t>
  </si>
  <si>
    <t>W</t>
  </si>
  <si>
    <t>SUTA</t>
  </si>
  <si>
    <t>FUTA</t>
  </si>
  <si>
    <t>PAYROLL REGISTER</t>
  </si>
  <si>
    <t>GLO-BRITE PAINT COMPANY</t>
  </si>
  <si>
    <t>NAME</t>
  </si>
  <si>
    <t>Sales</t>
  </si>
  <si>
    <t>Sales Manager</t>
  </si>
  <si>
    <t>FERGUSON</t>
  </si>
  <si>
    <t>James</t>
  </si>
  <si>
    <t>Claude</t>
  </si>
  <si>
    <t>$88,000 -- $.30/M</t>
  </si>
  <si>
    <t>5</t>
  </si>
  <si>
    <t>Office</t>
  </si>
  <si>
    <t>Executive Secretary</t>
  </si>
  <si>
    <t>FORD</t>
  </si>
  <si>
    <t>Catherine</t>
  </si>
  <si>
    <t>Louise</t>
  </si>
  <si>
    <t>2</t>
  </si>
  <si>
    <t>Sales Representative</t>
  </si>
  <si>
    <t>MANN</t>
  </si>
  <si>
    <t>Dewey</t>
  </si>
  <si>
    <t>Wilson</t>
  </si>
  <si>
    <t>$53,000 -- $.30/M</t>
  </si>
  <si>
    <t>President</t>
  </si>
  <si>
    <t>O'NEILL</t>
  </si>
  <si>
    <t>Joseph</t>
  </si>
  <si>
    <t>Tyler</t>
  </si>
  <si>
    <t>3</t>
  </si>
  <si>
    <t>$90,000 -- $.30/M</t>
  </si>
  <si>
    <t>Time Clerk</t>
  </si>
  <si>
    <t>RUSSELL</t>
  </si>
  <si>
    <t>Virginia</t>
  </si>
  <si>
    <t>Aloise</t>
  </si>
  <si>
    <t>1</t>
  </si>
  <si>
    <t xml:space="preserve">S </t>
  </si>
  <si>
    <t>Electrician</t>
  </si>
  <si>
    <t>RYAN</t>
  </si>
  <si>
    <t>Norman</t>
  </si>
  <si>
    <t>Allen</t>
  </si>
  <si>
    <t>$56,000 -- $.30/M</t>
  </si>
  <si>
    <t>Supervisor</t>
  </si>
  <si>
    <t>SOKOWSKI</t>
  </si>
  <si>
    <t>Thomas</t>
  </si>
  <si>
    <t>$80,000 -- $.30/M</t>
  </si>
  <si>
    <t>Accounting Trainee</t>
  </si>
  <si>
    <t>Programmer</t>
  </si>
  <si>
    <t>WILLIAMS</t>
  </si>
  <si>
    <t>Ruth</t>
  </si>
  <si>
    <t>$48,000 -- $.30/M</t>
  </si>
  <si>
    <t>0</t>
  </si>
  <si>
    <t>Bonno, A.</t>
  </si>
  <si>
    <t xml:space="preserve">M </t>
  </si>
  <si>
    <t xml:space="preserve">   TOTALS</t>
  </si>
  <si>
    <t>Ferguson, J.</t>
  </si>
  <si>
    <t>Ford, C.</t>
  </si>
  <si>
    <t>Mann, D.</t>
  </si>
  <si>
    <t>O'Neill, J.</t>
  </si>
  <si>
    <t>Russell, V.</t>
  </si>
  <si>
    <t>Ryan, N.</t>
  </si>
  <si>
    <t>Sokowski, T.</t>
  </si>
  <si>
    <t>Williams, R.</t>
  </si>
  <si>
    <t>(Student)</t>
  </si>
  <si>
    <t>Credit</t>
  </si>
  <si>
    <t>Debit</t>
  </si>
  <si>
    <t>Total earnings</t>
  </si>
  <si>
    <t>Net paid</t>
  </si>
  <si>
    <t>Checkpoint</t>
  </si>
  <si>
    <t>Oct. 31, 20--</t>
  </si>
  <si>
    <t>Nov. 30, 20--</t>
  </si>
  <si>
    <t>Dec. 31, 20--</t>
  </si>
  <si>
    <t>SIMPLE CONTRIBUTIONS PAYABLE</t>
  </si>
  <si>
    <t>SIMPLE</t>
  </si>
  <si>
    <t>$</t>
  </si>
  <si>
    <t>/yr.</t>
  </si>
  <si>
    <t>/mo.</t>
  </si>
  <si>
    <t xml:space="preserve">October 31, 20--                        December 31, 20-- </t>
  </si>
  <si>
    <t>November 30, 20--                        January 31, 20--</t>
  </si>
  <si>
    <t>Your debits and credits should be equal after each journal entry is complete</t>
  </si>
  <si>
    <t>Total debits and credits (calculated automatically):</t>
  </si>
  <si>
    <t xml:space="preserve">   Employees SUTA Payable</t>
  </si>
  <si>
    <t>EMPLOYEES SUTA PAYABLE</t>
  </si>
  <si>
    <t>Payday, November 6, 20-- For Period Ending October 31, 20--</t>
  </si>
  <si>
    <t>Payday, November 13, 20-- For Period Ending November 14, 20--</t>
  </si>
  <si>
    <t>Payday, November 20, 20-- For Period Ending November 14, 20--</t>
  </si>
  <si>
    <t>Payday, December 4, 20-- For Period Ending November 28, 20--</t>
  </si>
  <si>
    <t>Payday, December 14, 20-- For Period Ending December 12, 20--</t>
  </si>
  <si>
    <t>Payday, December 18, 20-- For Period Ending December 12, 20--</t>
  </si>
  <si>
    <t>QTR. TOT.</t>
  </si>
  <si>
    <t>YR. TOT.</t>
  </si>
  <si>
    <t xml:space="preserve">YEAR-TO-DATE </t>
  </si>
  <si>
    <t>YEAR-TO-DATE</t>
  </si>
  <si>
    <t>Admini-   strative</t>
  </si>
  <si>
    <t xml:space="preserve">   SUTA Taxes Payable - Employer</t>
  </si>
  <si>
    <t>SUTA TAXES PAYABLE - EMPLOYER</t>
  </si>
  <si>
    <t>Rate Per Hour</t>
  </si>
  <si>
    <t>Hrs.</t>
  </si>
  <si>
    <t>Marital Status</t>
  </si>
  <si>
    <t>No. W/H Allow.</t>
  </si>
  <si>
    <t>Amount</t>
  </si>
  <si>
    <t>Total Earnings</t>
  </si>
  <si>
    <t>Group Ins.</t>
  </si>
  <si>
    <t>Union Dues</t>
  </si>
  <si>
    <t>Ck. No.</t>
  </si>
  <si>
    <t>Deductions</t>
  </si>
  <si>
    <t>Time Record</t>
  </si>
  <si>
    <t>Regular Earnings</t>
  </si>
  <si>
    <t>Overtime Earnings</t>
  </si>
  <si>
    <t>Net Paid</t>
  </si>
  <si>
    <t>Admin.</t>
  </si>
  <si>
    <t>Taxable Earnings</t>
  </si>
  <si>
    <t>Labor Cost Distribution</t>
  </si>
  <si>
    <t>Payday, October 23, 20--  For Period Ending October 17, 20--</t>
  </si>
  <si>
    <t>Payday, October 9, 20--    For Period Ending October 3, 20--</t>
  </si>
  <si>
    <t>Woods, B.</t>
  </si>
  <si>
    <t>Young, P.</t>
  </si>
  <si>
    <t>Oct.</t>
  </si>
  <si>
    <t>20--</t>
  </si>
  <si>
    <r>
      <t xml:space="preserve">Page  </t>
    </r>
    <r>
      <rPr>
        <b/>
        <sz val="10"/>
        <rFont val="Arial Narrow"/>
        <family val="2"/>
      </rPr>
      <t xml:space="preserve">41  </t>
    </r>
  </si>
  <si>
    <r>
      <t xml:space="preserve">Page  </t>
    </r>
    <r>
      <rPr>
        <b/>
        <sz val="10"/>
        <rFont val="Arial Narrow"/>
        <family val="2"/>
      </rPr>
      <t>42</t>
    </r>
  </si>
  <si>
    <r>
      <t xml:space="preserve">Page  </t>
    </r>
    <r>
      <rPr>
        <b/>
        <sz val="10"/>
        <rFont val="Arial Narrow"/>
        <family val="2"/>
      </rPr>
      <t>43</t>
    </r>
  </si>
  <si>
    <r>
      <t>Page</t>
    </r>
    <r>
      <rPr>
        <b/>
        <sz val="10"/>
        <rFont val="Arial Narrow"/>
        <family val="2"/>
      </rPr>
      <t xml:space="preserve">  44</t>
    </r>
  </si>
  <si>
    <r>
      <t xml:space="preserve">Page  </t>
    </r>
    <r>
      <rPr>
        <b/>
        <sz val="10"/>
        <rFont val="Arial Narrow"/>
        <family val="2"/>
      </rPr>
      <t>45</t>
    </r>
  </si>
  <si>
    <r>
      <t xml:space="preserve">Page  </t>
    </r>
    <r>
      <rPr>
        <b/>
        <sz val="10"/>
        <rFont val="Arial Narrow"/>
        <family val="2"/>
      </rPr>
      <t>46</t>
    </r>
  </si>
  <si>
    <r>
      <t xml:space="preserve">Page  </t>
    </r>
    <r>
      <rPr>
        <b/>
        <sz val="10"/>
        <rFont val="Arial Narrow"/>
        <family val="2"/>
      </rPr>
      <t>47</t>
    </r>
  </si>
  <si>
    <r>
      <t xml:space="preserve">Page  </t>
    </r>
    <r>
      <rPr>
        <b/>
        <sz val="10"/>
        <rFont val="Arial Narrow"/>
        <family val="2"/>
      </rPr>
      <t>48</t>
    </r>
  </si>
  <si>
    <r>
      <t xml:space="preserve">Page  </t>
    </r>
    <r>
      <rPr>
        <b/>
        <sz val="10"/>
        <rFont val="Arial Narrow"/>
        <family val="2"/>
      </rPr>
      <t>49</t>
    </r>
  </si>
  <si>
    <r>
      <t xml:space="preserve">Page  </t>
    </r>
    <r>
      <rPr>
        <b/>
        <sz val="10"/>
        <rFont val="Arial Narrow"/>
        <family val="2"/>
      </rPr>
      <t>50</t>
    </r>
  </si>
  <si>
    <r>
      <t xml:space="preserve">NO.  </t>
    </r>
    <r>
      <rPr>
        <b/>
        <sz val="9"/>
        <rFont val="Arial"/>
        <family val="2"/>
      </rPr>
      <t>11</t>
    </r>
  </si>
  <si>
    <r>
      <t xml:space="preserve">NO.  </t>
    </r>
    <r>
      <rPr>
        <b/>
        <sz val="9"/>
        <rFont val="Arial"/>
        <family val="2"/>
      </rPr>
      <t>12</t>
    </r>
  </si>
  <si>
    <r>
      <t xml:space="preserve">NO. </t>
    </r>
    <r>
      <rPr>
        <sz val="9"/>
        <rFont val="Arial"/>
        <family val="2"/>
      </rPr>
      <t xml:space="preserve"> </t>
    </r>
    <r>
      <rPr>
        <b/>
        <sz val="9"/>
        <rFont val="Arial"/>
        <family val="2"/>
      </rPr>
      <t>20.1</t>
    </r>
  </si>
  <si>
    <r>
      <t xml:space="preserve">NO.  </t>
    </r>
    <r>
      <rPr>
        <b/>
        <sz val="9"/>
        <rFont val="Arial"/>
        <family val="2"/>
      </rPr>
      <t>20.2</t>
    </r>
  </si>
  <si>
    <r>
      <t xml:space="preserve">NO.  </t>
    </r>
    <r>
      <rPr>
        <b/>
        <sz val="9"/>
        <rFont val="Arial"/>
        <family val="2"/>
      </rPr>
      <t>21</t>
    </r>
  </si>
  <si>
    <r>
      <t xml:space="preserve">NO.  </t>
    </r>
    <r>
      <rPr>
        <b/>
        <sz val="9"/>
        <rFont val="Arial"/>
        <family val="2"/>
      </rPr>
      <t>22</t>
    </r>
  </si>
  <si>
    <r>
      <t xml:space="preserve">NO. </t>
    </r>
    <r>
      <rPr>
        <b/>
        <sz val="9"/>
        <rFont val="Arial Narrow"/>
        <family val="2"/>
      </rPr>
      <t xml:space="preserve"> </t>
    </r>
    <r>
      <rPr>
        <b/>
        <sz val="9"/>
        <rFont val="Arial"/>
        <family val="2"/>
      </rPr>
      <t>24</t>
    </r>
  </si>
  <si>
    <r>
      <t xml:space="preserve">NO.  </t>
    </r>
    <r>
      <rPr>
        <b/>
        <sz val="9"/>
        <rFont val="Arial"/>
        <family val="2"/>
      </rPr>
      <t>25</t>
    </r>
  </si>
  <si>
    <r>
      <t xml:space="preserve">NO.  </t>
    </r>
    <r>
      <rPr>
        <b/>
        <sz val="9"/>
        <rFont val="Arial"/>
        <family val="2"/>
      </rPr>
      <t>25.1</t>
    </r>
  </si>
  <si>
    <r>
      <t xml:space="preserve">NO.  </t>
    </r>
    <r>
      <rPr>
        <b/>
        <sz val="9"/>
        <rFont val="Arial"/>
        <family val="2"/>
      </rPr>
      <t>26</t>
    </r>
  </si>
  <si>
    <r>
      <t xml:space="preserve">NO.  </t>
    </r>
    <r>
      <rPr>
        <b/>
        <sz val="9"/>
        <rFont val="Arial"/>
        <family val="2"/>
      </rPr>
      <t>27</t>
    </r>
  </si>
  <si>
    <r>
      <t xml:space="preserve">NO.  </t>
    </r>
    <r>
      <rPr>
        <b/>
        <sz val="9"/>
        <rFont val="Arial"/>
        <family val="2"/>
      </rPr>
      <t>28</t>
    </r>
  </si>
  <si>
    <r>
      <t xml:space="preserve">NO.  </t>
    </r>
    <r>
      <rPr>
        <b/>
        <sz val="9"/>
        <rFont val="Arial"/>
        <family val="2"/>
      </rPr>
      <t>29</t>
    </r>
  </si>
  <si>
    <r>
      <t xml:space="preserve">NO.  </t>
    </r>
    <r>
      <rPr>
        <b/>
        <sz val="9"/>
        <rFont val="Arial"/>
        <family val="2"/>
      </rPr>
      <t>51</t>
    </r>
  </si>
  <si>
    <r>
      <t xml:space="preserve">NO.  </t>
    </r>
    <r>
      <rPr>
        <b/>
        <sz val="9"/>
        <rFont val="Arial"/>
        <family val="2"/>
      </rPr>
      <t>52</t>
    </r>
  </si>
  <si>
    <r>
      <t xml:space="preserve">NO.  </t>
    </r>
    <r>
      <rPr>
        <b/>
        <sz val="9"/>
        <rFont val="Arial"/>
        <family val="2"/>
      </rPr>
      <t>53</t>
    </r>
  </si>
  <si>
    <r>
      <t xml:space="preserve">NO.  </t>
    </r>
    <r>
      <rPr>
        <b/>
        <sz val="9"/>
        <rFont val="Arial"/>
        <family val="2"/>
      </rPr>
      <t>54</t>
    </r>
  </si>
  <si>
    <r>
      <t xml:space="preserve">NO.  </t>
    </r>
    <r>
      <rPr>
        <b/>
        <sz val="9"/>
        <rFont val="Arial"/>
        <family val="2"/>
      </rPr>
      <t>56</t>
    </r>
  </si>
  <si>
    <t>Checkpoints</t>
  </si>
  <si>
    <t>POST. REF.</t>
  </si>
  <si>
    <t>D</t>
  </si>
  <si>
    <t>1.  Enter the appropriate numbers/formulas in the shaded (gray) cells.  An asterisk (*) will appear to the right of an incorrect answer.</t>
  </si>
  <si>
    <t>2.  A formula begins with an equals sign (=) and can consist of any of the following elements:</t>
  </si>
  <si>
    <t xml:space="preserve">      Operators such as + (for addition), - (for subtraction), * (for multiplication), and / (for division).</t>
  </si>
  <si>
    <t xml:space="preserve">      Cell references, including cell addresses such as B52, as well as named cells and ranges</t>
  </si>
  <si>
    <t xml:space="preserve">      Values and text</t>
  </si>
  <si>
    <t xml:space="preserve">      Worksheet functions (such as SUM)</t>
  </si>
  <si>
    <t>3.  You can enter a formula into a cell manually (typing it in) or by pointing to the cells.</t>
  </si>
  <si>
    <t xml:space="preserve">     To enter a formula manually, follow these steps:</t>
  </si>
  <si>
    <t xml:space="preserve">           Move the cell pointer to the cell that you want to hold the formula.</t>
  </si>
  <si>
    <t xml:space="preserve">          Type an equals sign (=) to signal the fact that the cell contains a formula.</t>
  </si>
  <si>
    <t xml:space="preserve">          Type the formula, then press Enter.</t>
  </si>
  <si>
    <r>
      <t xml:space="preserve">4.  </t>
    </r>
    <r>
      <rPr>
        <b/>
        <sz val="11"/>
        <rFont val="Garamond"/>
        <family val="1"/>
      </rPr>
      <t>Rounding</t>
    </r>
    <r>
      <rPr>
        <sz val="11"/>
        <rFont val="Garamond"/>
        <family val="1"/>
      </rPr>
      <t xml:space="preserve">:  These templates have been formatted to round numbers to either the nearest whole number or the nearest cent.  For example, </t>
    </r>
  </si>
  <si>
    <t>17.65 x 1.5=26.475.  The template will display and hold 26.48, not 26.475. There is no need to use Excel's rounding function.</t>
  </si>
  <si>
    <t xml:space="preserve">5. Remember to save your work.  When saving your workbook, Excel overwrites the previous copy of your file.   You can save your work at any time. </t>
  </si>
  <si>
    <t>You can save the file to the current name, or you may want to keep multiple versions of your work by saving each successive version under a different name.</t>
  </si>
  <si>
    <t xml:space="preserve">To save to the current name, you can select File, Save from the menu bar or click on the disk icon in the standard toolbar.  </t>
  </si>
  <si>
    <t>To save under a different name, follow these steps:</t>
  </si>
  <si>
    <t xml:space="preserve">       Select File, Save As to display the Save As Type drop-box, chose Excel Workbook (*.xlsx)</t>
  </si>
  <si>
    <t xml:space="preserve">       Select the folder in which to store the workbook.</t>
  </si>
  <si>
    <t xml:space="preserve">       Enter the new filename in the File name box.</t>
  </si>
  <si>
    <t xml:space="preserve">       Click Save.</t>
  </si>
  <si>
    <t>CAUTION: Read Appendix B for specific instructions relating to these templates.</t>
  </si>
  <si>
    <t>Student</t>
  </si>
  <si>
    <t>Cumulative Journal Checkpoint Through Month Ending</t>
  </si>
  <si>
    <t>000-00-3481</t>
  </si>
  <si>
    <t>000-00-8645</t>
  </si>
  <si>
    <t>000-00-4567</t>
  </si>
  <si>
    <t>000-00-9352</t>
  </si>
  <si>
    <t>000-00-1534</t>
  </si>
  <si>
    <t>000-00-6337</t>
  </si>
  <si>
    <t>000-00-1223</t>
  </si>
  <si>
    <t>000-00-8832</t>
  </si>
  <si>
    <t>000-00-6741</t>
  </si>
  <si>
    <t>It is recommended that you save the file to a new name that identifies the file as yours, such as Chapter_7_long_version_Your_Name.xlsx</t>
  </si>
  <si>
    <t>$47,000 -- $.30/M</t>
  </si>
  <si>
    <t>UNION DUES</t>
  </si>
  <si>
    <t>$39,000 -- $.30/M</t>
  </si>
  <si>
    <t>Excel Instructions using Excel 2010 or 2013:</t>
  </si>
  <si>
    <t>$8 each pay</t>
  </si>
  <si>
    <t>$48,000--$.30/M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</si>
</sst>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m/d"/>
    <numFmt numFmtId="165" formatCode="[$-409]d\-mmm;@"/>
  </numFmts>
  <fonts count="27">
    <font>
      <sz val="10"/>
      <name val="Arial"/>
    </font>
    <font>
      <sz val="10"/>
      <name val="Arial"/>
      <family val="2"/>
    </font>
    <font>
      <sz val="10"/>
      <name val="Arial Narrow"/>
      <family val="2"/>
    </font>
    <font>
      <sz val="9"/>
      <name val="Arial Narrow"/>
      <family val="2"/>
    </font>
    <font>
      <b/>
      <sz val="10"/>
      <name val="Arial Narrow"/>
      <family val="2"/>
    </font>
    <font>
      <b/>
      <sz val="9"/>
      <name val="Arial Narrow"/>
      <family val="2"/>
    </font>
    <font>
      <b/>
      <sz val="11"/>
      <name val="Arial"/>
      <family val="2"/>
    </font>
    <font>
      <i/>
      <sz val="10"/>
      <name val="Arial"/>
      <family val="2"/>
    </font>
    <font>
      <sz val="10"/>
      <name val="Wingdings"/>
      <charset val="2"/>
    </font>
    <font>
      <sz val="10"/>
      <name val="Andale Mono"/>
      <family val="3"/>
    </font>
    <font>
      <sz val="10"/>
      <name val="Marlett"/>
      <charset val="2"/>
    </font>
    <font>
      <sz val="10"/>
      <name val="Arial"/>
      <family val="2"/>
    </font>
    <font>
      <sz val="8"/>
      <name val="Arial"/>
      <family val="2"/>
    </font>
    <font>
      <sz val="12"/>
      <name val="Arial"/>
      <family val="2"/>
    </font>
    <font>
      <b/>
      <sz val="10"/>
      <name val="Arial"/>
      <family val="2"/>
    </font>
    <font>
      <b/>
      <u/>
      <sz val="12"/>
      <color indexed="18"/>
      <name val="Arial"/>
      <family val="2"/>
    </font>
    <font>
      <b/>
      <sz val="10"/>
      <color indexed="18"/>
      <name val="Arial"/>
      <family val="2"/>
    </font>
    <font>
      <b/>
      <u/>
      <sz val="10"/>
      <color indexed="18"/>
      <name val="Arial"/>
      <family val="2"/>
    </font>
    <font>
      <sz val="10"/>
      <color indexed="8"/>
      <name val="Arial"/>
      <family val="2"/>
    </font>
    <font>
      <sz val="9"/>
      <name val="Arial"/>
      <family val="2"/>
    </font>
    <font>
      <u/>
      <sz val="9"/>
      <name val="Arial"/>
      <family val="2"/>
    </font>
    <font>
      <b/>
      <sz val="9"/>
      <name val="Arial"/>
      <family val="2"/>
    </font>
    <font>
      <sz val="8"/>
      <name val="Arial Narrow"/>
      <family val="2"/>
    </font>
    <font>
      <b/>
      <sz val="14"/>
      <name val="Garamond"/>
      <family val="1"/>
    </font>
    <font>
      <sz val="11"/>
      <name val="Garamond"/>
      <family val="1"/>
    </font>
    <font>
      <b/>
      <sz val="11"/>
      <name val="Garamond"/>
      <family val="1"/>
    </font>
    <font>
      <sz val="8"/>
      <name val="Arial"/>
      <family val="2"/>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s>
  <borders count="73">
    <border>
      <left/>
      <right/>
      <top/>
      <bottom/>
      <diagonal/>
    </border>
    <border>
      <left style="double">
        <color indexed="64"/>
      </left>
      <right/>
      <top/>
      <bottom/>
      <diagonal/>
    </border>
    <border>
      <left/>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style="double">
        <color indexed="64"/>
      </right>
      <top style="thin">
        <color indexed="64"/>
      </top>
      <bottom style="medium">
        <color indexed="64"/>
      </bottom>
      <diagonal/>
    </border>
    <border>
      <left/>
      <right style="double">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thin">
        <color indexed="64"/>
      </left>
      <right/>
      <top style="thin">
        <color indexed="64"/>
      </top>
      <bottom style="double">
        <color indexed="64"/>
      </bottom>
      <diagonal/>
    </border>
    <border>
      <left style="hair">
        <color indexed="64"/>
      </left>
      <right style="hair">
        <color indexed="64"/>
      </right>
      <top style="double">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s>
  <cellStyleXfs count="2">
    <xf numFmtId="0" fontId="0" fillId="0" borderId="0"/>
    <xf numFmtId="43" fontId="1" fillId="0" borderId="0" applyFont="0" applyFill="0" applyBorder="0" applyAlignment="0" applyProtection="0"/>
  </cellStyleXfs>
  <cellXfs count="556">
    <xf numFmtId="0" fontId="0" fillId="0" borderId="0" xfId="0"/>
    <xf numFmtId="0" fontId="0" fillId="0" borderId="1" xfId="0" applyBorder="1"/>
    <xf numFmtId="0" fontId="0" fillId="0" borderId="0" xfId="0" applyBorder="1"/>
    <xf numFmtId="0" fontId="0" fillId="0" borderId="0" xfId="0" applyBorder="1" applyAlignment="1">
      <alignment horizontal="center"/>
    </xf>
    <xf numFmtId="0" fontId="0" fillId="2" borderId="0" xfId="0" applyFill="1" applyBorder="1"/>
    <xf numFmtId="0" fontId="0" fillId="2" borderId="2" xfId="0" applyFill="1" applyBorder="1"/>
    <xf numFmtId="0" fontId="0" fillId="2" borderId="2" xfId="0" applyFill="1" applyBorder="1" applyAlignment="1">
      <alignment horizontal="center"/>
    </xf>
    <xf numFmtId="0" fontId="0" fillId="2" borderId="0" xfId="0" applyFill="1"/>
    <xf numFmtId="4" fontId="0" fillId="2" borderId="0" xfId="0" applyNumberFormat="1" applyFill="1" applyBorder="1"/>
    <xf numFmtId="4" fontId="0" fillId="2" borderId="2" xfId="0" applyNumberFormat="1" applyFill="1" applyBorder="1"/>
    <xf numFmtId="4" fontId="0" fillId="2" borderId="3" xfId="0" applyNumberFormat="1" applyFill="1" applyBorder="1"/>
    <xf numFmtId="4" fontId="0" fillId="0" borderId="0" xfId="0" applyNumberFormat="1" applyBorder="1"/>
    <xf numFmtId="0" fontId="2" fillId="0" borderId="0" xfId="0" applyFont="1"/>
    <xf numFmtId="0" fontId="3" fillId="2" borderId="4" xfId="0" applyFont="1" applyFill="1" applyBorder="1"/>
    <xf numFmtId="0" fontId="0" fillId="2" borderId="5" xfId="0" applyFill="1" applyBorder="1"/>
    <xf numFmtId="0" fontId="5" fillId="2" borderId="5" xfId="0" applyFont="1" applyFill="1" applyBorder="1"/>
    <xf numFmtId="0" fontId="3" fillId="2" borderId="5" xfId="0" applyFont="1" applyFill="1" applyBorder="1"/>
    <xf numFmtId="0" fontId="3" fillId="2" borderId="6" xfId="0" applyFont="1" applyFill="1" applyBorder="1"/>
    <xf numFmtId="0" fontId="0" fillId="2" borderId="7" xfId="0" applyFill="1" applyBorder="1"/>
    <xf numFmtId="0" fontId="5" fillId="2" borderId="7" xfId="0" applyFont="1" applyFill="1" applyBorder="1"/>
    <xf numFmtId="0" fontId="3" fillId="2" borderId="7" xfId="0" applyFont="1" applyFill="1" applyBorder="1"/>
    <xf numFmtId="0" fontId="3" fillId="2" borderId="8" xfId="0" applyFont="1" applyFill="1" applyBorder="1"/>
    <xf numFmtId="0" fontId="0" fillId="2" borderId="9" xfId="0" applyFill="1" applyBorder="1"/>
    <xf numFmtId="0" fontId="5" fillId="2" borderId="9" xfId="0" applyFont="1" applyFill="1" applyBorder="1"/>
    <xf numFmtId="0" fontId="2" fillId="2" borderId="10" xfId="0" applyFont="1" applyFill="1" applyBorder="1" applyAlignment="1">
      <alignment horizontal="center"/>
    </xf>
    <xf numFmtId="0" fontId="2" fillId="2" borderId="11" xfId="0" applyFont="1" applyFill="1" applyBorder="1"/>
    <xf numFmtId="0" fontId="2" fillId="2" borderId="11" xfId="0" applyFont="1" applyFill="1" applyBorder="1" applyAlignment="1">
      <alignment horizontal="center"/>
    </xf>
    <xf numFmtId="4" fontId="3" fillId="2" borderId="5" xfId="0" applyNumberFormat="1" applyFont="1" applyFill="1" applyBorder="1"/>
    <xf numFmtId="4" fontId="3" fillId="2" borderId="5" xfId="0" applyNumberFormat="1" applyFont="1" applyFill="1" applyBorder="1" applyAlignment="1">
      <alignment horizontal="right"/>
    </xf>
    <xf numFmtId="4" fontId="3" fillId="2" borderId="7" xfId="0" applyNumberFormat="1" applyFont="1" applyFill="1" applyBorder="1"/>
    <xf numFmtId="4" fontId="3" fillId="2" borderId="12" xfId="0" applyNumberFormat="1" applyFont="1" applyFill="1" applyBorder="1"/>
    <xf numFmtId="4" fontId="3" fillId="2" borderId="13" xfId="0" applyNumberFormat="1" applyFont="1" applyFill="1" applyBorder="1" applyAlignment="1">
      <alignment horizontal="left"/>
    </xf>
    <xf numFmtId="4" fontId="3" fillId="2" borderId="14" xfId="0" applyNumberFormat="1" applyFont="1" applyFill="1" applyBorder="1" applyAlignment="1">
      <alignment horizontal="left"/>
    </xf>
    <xf numFmtId="4" fontId="2" fillId="2" borderId="15" xfId="0" applyNumberFormat="1" applyFont="1" applyFill="1" applyBorder="1" applyAlignment="1">
      <alignment horizontal="center"/>
    </xf>
    <xf numFmtId="4" fontId="2" fillId="2" borderId="3" xfId="0" applyNumberFormat="1" applyFont="1" applyFill="1" applyBorder="1" applyAlignment="1">
      <alignment horizontal="center"/>
    </xf>
    <xf numFmtId="4" fontId="0" fillId="0" borderId="0" xfId="0" applyNumberFormat="1"/>
    <xf numFmtId="0" fontId="9" fillId="0" borderId="0" xfId="0" applyFont="1"/>
    <xf numFmtId="0" fontId="12" fillId="0" borderId="0" xfId="0" applyFont="1"/>
    <xf numFmtId="0" fontId="12" fillId="2" borderId="16" xfId="0" applyFont="1" applyFill="1" applyBorder="1"/>
    <xf numFmtId="0" fontId="12" fillId="2" borderId="17" xfId="0" applyFont="1" applyFill="1" applyBorder="1"/>
    <xf numFmtId="0" fontId="12" fillId="2" borderId="18" xfId="0" applyFont="1" applyFill="1" applyBorder="1" applyAlignment="1">
      <alignment horizontal="center"/>
    </xf>
    <xf numFmtId="0" fontId="12" fillId="2" borderId="19" xfId="0" applyFont="1" applyFill="1" applyBorder="1" applyAlignment="1">
      <alignment horizontal="center"/>
    </xf>
    <xf numFmtId="0" fontId="12" fillId="2" borderId="20" xfId="0" applyFont="1" applyFill="1" applyBorder="1" applyAlignment="1">
      <alignment horizontal="center"/>
    </xf>
    <xf numFmtId="0" fontId="12" fillId="2" borderId="8" xfId="0" applyFont="1" applyFill="1" applyBorder="1"/>
    <xf numFmtId="0" fontId="12" fillId="2" borderId="21" xfId="0" applyFont="1" applyFill="1" applyBorder="1" applyAlignment="1">
      <alignment horizontal="center"/>
    </xf>
    <xf numFmtId="0" fontId="12" fillId="2" borderId="22" xfId="0" applyFont="1" applyFill="1" applyBorder="1"/>
    <xf numFmtId="0" fontId="12" fillId="2" borderId="23" xfId="0" applyFont="1" applyFill="1" applyBorder="1" applyAlignment="1">
      <alignment horizontal="center"/>
    </xf>
    <xf numFmtId="0" fontId="12" fillId="2" borderId="18" xfId="0" applyFont="1" applyFill="1" applyBorder="1"/>
    <xf numFmtId="0" fontId="12" fillId="2" borderId="19" xfId="0" applyFont="1" applyFill="1" applyBorder="1"/>
    <xf numFmtId="0" fontId="12" fillId="2" borderId="24" xfId="0" applyFont="1" applyFill="1" applyBorder="1"/>
    <xf numFmtId="0" fontId="12" fillId="2" borderId="25" xfId="0" applyFont="1" applyFill="1" applyBorder="1"/>
    <xf numFmtId="0" fontId="12" fillId="2" borderId="25" xfId="0" applyFont="1" applyFill="1" applyBorder="1" applyAlignment="1">
      <alignment horizontal="center"/>
    </xf>
    <xf numFmtId="1" fontId="11" fillId="2" borderId="20" xfId="0" applyNumberFormat="1" applyFont="1" applyFill="1" applyBorder="1" applyProtection="1">
      <protection locked="0"/>
    </xf>
    <xf numFmtId="2" fontId="11" fillId="2" borderId="26" xfId="0" applyNumberFormat="1" applyFont="1" applyFill="1" applyBorder="1" applyProtection="1">
      <protection locked="0"/>
    </xf>
    <xf numFmtId="4" fontId="11" fillId="2" borderId="27" xfId="0" applyNumberFormat="1" applyFont="1" applyFill="1" applyBorder="1" applyProtection="1">
      <protection locked="0"/>
    </xf>
    <xf numFmtId="164" fontId="12" fillId="2" borderId="27" xfId="0" applyNumberFormat="1" applyFont="1" applyFill="1" applyBorder="1" applyAlignment="1" applyProtection="1">
      <alignment horizontal="center"/>
      <protection locked="0"/>
    </xf>
    <xf numFmtId="0" fontId="13" fillId="2" borderId="10" xfId="0" applyFont="1" applyFill="1" applyBorder="1" applyProtection="1">
      <protection locked="0"/>
    </xf>
    <xf numFmtId="0" fontId="13" fillId="2" borderId="28" xfId="0" applyFont="1" applyFill="1" applyBorder="1" applyProtection="1">
      <protection locked="0"/>
    </xf>
    <xf numFmtId="0" fontId="0" fillId="0" borderId="0" xfId="0" applyAlignment="1">
      <alignment horizontal="center"/>
    </xf>
    <xf numFmtId="0" fontId="0" fillId="2" borderId="0" xfId="0" applyFill="1" applyAlignment="1">
      <alignment horizontal="center"/>
    </xf>
    <xf numFmtId="0" fontId="14" fillId="2" borderId="0" xfId="0" applyFont="1" applyFill="1"/>
    <xf numFmtId="1" fontId="0" fillId="2" borderId="20" xfId="0" applyNumberFormat="1" applyFill="1" applyBorder="1" applyAlignment="1" applyProtection="1">
      <alignment horizontal="center"/>
      <protection locked="0"/>
    </xf>
    <xf numFmtId="1" fontId="0" fillId="2" borderId="26" xfId="0" applyNumberFormat="1" applyFill="1" applyBorder="1" applyAlignment="1" applyProtection="1">
      <alignment horizontal="center"/>
      <protection locked="0"/>
    </xf>
    <xf numFmtId="1" fontId="0" fillId="2" borderId="27" xfId="0" applyNumberFormat="1" applyFill="1" applyBorder="1" applyAlignment="1" applyProtection="1">
      <alignment horizontal="center"/>
      <protection locked="0"/>
    </xf>
    <xf numFmtId="49" fontId="0" fillId="2" borderId="3" xfId="0" applyNumberFormat="1" applyFill="1" applyBorder="1" applyProtection="1">
      <protection locked="0"/>
    </xf>
    <xf numFmtId="1" fontId="0" fillId="2" borderId="3" xfId="0" applyNumberFormat="1" applyFill="1" applyBorder="1" applyProtection="1">
      <protection locked="0"/>
    </xf>
    <xf numFmtId="2" fontId="0" fillId="2" borderId="3" xfId="0" applyNumberFormat="1" applyFill="1" applyBorder="1" applyProtection="1">
      <protection locked="0"/>
    </xf>
    <xf numFmtId="4" fontId="0" fillId="2" borderId="3" xfId="0" applyNumberFormat="1" applyFill="1" applyBorder="1" applyProtection="1">
      <protection locked="0"/>
    </xf>
    <xf numFmtId="0" fontId="0" fillId="2" borderId="3" xfId="0" applyFill="1" applyBorder="1" applyProtection="1">
      <protection locked="0"/>
    </xf>
    <xf numFmtId="0" fontId="0" fillId="0" borderId="0" xfId="0" applyProtection="1">
      <protection locked="0"/>
    </xf>
    <xf numFmtId="4" fontId="0" fillId="2" borderId="3" xfId="0" applyNumberFormat="1" applyFill="1" applyBorder="1" applyProtection="1"/>
    <xf numFmtId="4" fontId="0" fillId="3" borderId="0" xfId="0" applyNumberFormat="1" applyFill="1" applyBorder="1" applyProtection="1">
      <protection hidden="1"/>
    </xf>
    <xf numFmtId="4" fontId="0" fillId="0" borderId="0" xfId="0" applyNumberFormat="1" applyBorder="1" applyProtection="1">
      <protection locked="0" hidden="1"/>
    </xf>
    <xf numFmtId="0" fontId="0" fillId="3" borderId="0" xfId="0" applyFill="1" applyProtection="1">
      <protection hidden="1"/>
    </xf>
    <xf numFmtId="0" fontId="0" fillId="3" borderId="0" xfId="0" applyFill="1" applyBorder="1" applyAlignment="1" applyProtection="1">
      <alignment horizontal="center"/>
      <protection hidden="1"/>
    </xf>
    <xf numFmtId="0" fontId="0" fillId="0" borderId="0" xfId="0" applyBorder="1" applyAlignment="1" applyProtection="1">
      <alignment horizontal="center"/>
      <protection locked="0" hidden="1"/>
    </xf>
    <xf numFmtId="0" fontId="15" fillId="0" borderId="0" xfId="0" applyFont="1" applyAlignment="1" applyProtection="1">
      <alignment horizontal="right"/>
      <protection hidden="1"/>
    </xf>
    <xf numFmtId="0" fontId="0" fillId="0" borderId="0" xfId="0" applyAlignment="1" applyProtection="1">
      <alignment horizontal="right"/>
      <protection hidden="1"/>
    </xf>
    <xf numFmtId="0" fontId="0" fillId="2" borderId="20" xfId="0" applyFill="1" applyBorder="1" applyProtection="1">
      <protection locked="0"/>
    </xf>
    <xf numFmtId="0" fontId="0" fillId="2" borderId="26" xfId="0" applyFill="1" applyBorder="1" applyProtection="1">
      <protection locked="0"/>
    </xf>
    <xf numFmtId="0" fontId="0" fillId="2" borderId="27" xfId="0" applyFill="1" applyBorder="1" applyAlignment="1" applyProtection="1">
      <alignment horizontal="center"/>
      <protection locked="0"/>
    </xf>
    <xf numFmtId="4" fontId="15" fillId="0" borderId="0" xfId="0" applyNumberFormat="1" applyFont="1" applyAlignment="1" applyProtection="1">
      <alignment horizontal="right"/>
      <protection hidden="1"/>
    </xf>
    <xf numFmtId="4" fontId="0" fillId="0" borderId="0" xfId="0" applyNumberFormat="1" applyAlignment="1">
      <alignment horizontal="right"/>
    </xf>
    <xf numFmtId="0" fontId="0" fillId="0" borderId="0" xfId="0" applyProtection="1">
      <protection hidden="1"/>
    </xf>
    <xf numFmtId="0" fontId="2" fillId="0" borderId="0" xfId="0" applyFont="1" applyProtection="1">
      <protection hidden="1"/>
    </xf>
    <xf numFmtId="0" fontId="8" fillId="0" borderId="0" xfId="0" applyFont="1" applyProtection="1">
      <protection hidden="1"/>
    </xf>
    <xf numFmtId="4" fontId="0" fillId="4" borderId="29" xfId="0" applyNumberFormat="1" applyFill="1" applyBorder="1" applyAlignment="1" applyProtection="1">
      <alignment horizontal="right"/>
      <protection locked="0" hidden="1"/>
    </xf>
    <xf numFmtId="4" fontId="0" fillId="4" borderId="29" xfId="0" applyNumberFormat="1" applyFill="1" applyBorder="1" applyProtection="1">
      <protection locked="0" hidden="1"/>
    </xf>
    <xf numFmtId="0" fontId="0" fillId="2" borderId="3" xfId="0" applyFill="1" applyBorder="1" applyProtection="1"/>
    <xf numFmtId="1" fontId="0" fillId="2" borderId="20" xfId="0" applyNumberFormat="1" applyFill="1" applyBorder="1" applyAlignment="1" applyProtection="1">
      <alignment horizontal="center"/>
    </xf>
    <xf numFmtId="1" fontId="0" fillId="2" borderId="26" xfId="0" applyNumberFormat="1" applyFill="1" applyBorder="1" applyAlignment="1" applyProtection="1">
      <alignment horizontal="center"/>
    </xf>
    <xf numFmtId="1" fontId="0" fillId="2" borderId="27" xfId="0" applyNumberFormat="1" applyFill="1" applyBorder="1" applyAlignment="1" applyProtection="1">
      <alignment horizontal="center"/>
    </xf>
    <xf numFmtId="1" fontId="0" fillId="2" borderId="3" xfId="0" applyNumberFormat="1" applyFill="1" applyBorder="1" applyProtection="1"/>
    <xf numFmtId="2" fontId="0" fillId="2" borderId="3" xfId="0" applyNumberFormat="1" applyFill="1" applyBorder="1" applyProtection="1"/>
    <xf numFmtId="49" fontId="0" fillId="2" borderId="3" xfId="0" applyNumberFormat="1" applyFill="1" applyBorder="1" applyProtection="1"/>
    <xf numFmtId="0" fontId="0" fillId="2" borderId="0" xfId="0" applyFill="1" applyProtection="1"/>
    <xf numFmtId="0" fontId="0" fillId="0" borderId="0" xfId="0" applyAlignment="1">
      <alignment horizontal="right"/>
    </xf>
    <xf numFmtId="4" fontId="0" fillId="4" borderId="29" xfId="0" applyNumberFormat="1" applyFill="1" applyBorder="1" applyProtection="1">
      <protection hidden="1"/>
    </xf>
    <xf numFmtId="0" fontId="12" fillId="2" borderId="20" xfId="0" applyFont="1" applyFill="1" applyBorder="1" applyAlignment="1" applyProtection="1">
      <alignment horizontal="center"/>
    </xf>
    <xf numFmtId="164" fontId="12" fillId="2" borderId="27" xfId="0" applyNumberFormat="1" applyFont="1" applyFill="1" applyBorder="1" applyAlignment="1" applyProtection="1">
      <alignment horizontal="center"/>
    </xf>
    <xf numFmtId="4" fontId="11" fillId="2" borderId="27" xfId="0" applyNumberFormat="1" applyFont="1" applyFill="1" applyBorder="1" applyProtection="1"/>
    <xf numFmtId="0" fontId="12" fillId="0" borderId="0" xfId="0" applyFont="1" applyAlignment="1"/>
    <xf numFmtId="0" fontId="15" fillId="0" borderId="0" xfId="0" applyFont="1" applyAlignment="1">
      <alignment horizontal="right" vertical="top"/>
    </xf>
    <xf numFmtId="0" fontId="0" fillId="0" borderId="0" xfId="0" applyFill="1"/>
    <xf numFmtId="0" fontId="0" fillId="2" borderId="30" xfId="0" applyFill="1" applyBorder="1"/>
    <xf numFmtId="0" fontId="0" fillId="2" borderId="16" xfId="0" applyFill="1" applyBorder="1"/>
    <xf numFmtId="0" fontId="6" fillId="2" borderId="16" xfId="0" applyFont="1" applyFill="1" applyBorder="1"/>
    <xf numFmtId="4" fontId="0" fillId="2" borderId="16" xfId="0" applyNumberFormat="1" applyFill="1" applyBorder="1"/>
    <xf numFmtId="4" fontId="0" fillId="2" borderId="17" xfId="0" applyNumberFormat="1" applyFill="1" applyBorder="1"/>
    <xf numFmtId="0" fontId="0" fillId="2" borderId="1" xfId="0" applyFill="1" applyBorder="1"/>
    <xf numFmtId="4" fontId="0" fillId="2" borderId="31" xfId="0" applyNumberFormat="1" applyFill="1" applyBorder="1"/>
    <xf numFmtId="4" fontId="3" fillId="2" borderId="32" xfId="0" applyNumberFormat="1" applyFont="1" applyFill="1" applyBorder="1"/>
    <xf numFmtId="0" fontId="3" fillId="2" borderId="13" xfId="0" applyFont="1" applyFill="1" applyBorder="1"/>
    <xf numFmtId="0" fontId="0" fillId="2" borderId="33" xfId="0" applyFill="1" applyBorder="1"/>
    <xf numFmtId="0" fontId="5" fillId="2" borderId="33" xfId="0" applyFont="1" applyFill="1" applyBorder="1"/>
    <xf numFmtId="0" fontId="3" fillId="2" borderId="33" xfId="0" applyFont="1" applyFill="1" applyBorder="1"/>
    <xf numFmtId="4" fontId="3" fillId="2" borderId="33" xfId="0" applyNumberFormat="1" applyFont="1" applyFill="1" applyBorder="1"/>
    <xf numFmtId="4" fontId="3" fillId="2" borderId="33" xfId="0" applyNumberFormat="1" applyFont="1" applyFill="1" applyBorder="1" applyAlignment="1">
      <alignment horizontal="right"/>
    </xf>
    <xf numFmtId="0" fontId="5" fillId="2" borderId="33" xfId="0" applyFont="1" applyFill="1" applyBorder="1" applyAlignment="1">
      <alignment horizontal="left"/>
    </xf>
    <xf numFmtId="0" fontId="0" fillId="2" borderId="16" xfId="0" applyFill="1" applyBorder="1" applyAlignment="1">
      <alignment horizontal="center"/>
    </xf>
    <xf numFmtId="0" fontId="0" fillId="2" borderId="34" xfId="0" applyFill="1" applyBorder="1"/>
    <xf numFmtId="4" fontId="0" fillId="2" borderId="35" xfId="0" applyNumberFormat="1" applyFill="1" applyBorder="1"/>
    <xf numFmtId="0" fontId="0" fillId="0" borderId="36" xfId="0" applyBorder="1"/>
    <xf numFmtId="0" fontId="0" fillId="2" borderId="13" xfId="0" applyFill="1" applyBorder="1"/>
    <xf numFmtId="0" fontId="3" fillId="2" borderId="21" xfId="0" applyFont="1" applyFill="1" applyBorder="1" applyAlignment="1">
      <alignment horizontal="center" shrinkToFit="1"/>
    </xf>
    <xf numFmtId="0" fontId="3" fillId="2" borderId="26" xfId="0" applyFont="1" applyFill="1" applyBorder="1" applyProtection="1"/>
    <xf numFmtId="0" fontId="3" fillId="2" borderId="26" xfId="0" applyFont="1" applyFill="1" applyBorder="1" applyAlignment="1" applyProtection="1">
      <alignment horizontal="center"/>
    </xf>
    <xf numFmtId="0" fontId="3" fillId="2" borderId="27" xfId="0" applyFont="1" applyFill="1" applyBorder="1" applyAlignment="1" applyProtection="1">
      <alignment horizontal="center"/>
    </xf>
    <xf numFmtId="4" fontId="3" fillId="2" borderId="3" xfId="0" applyNumberFormat="1" applyFont="1" applyFill="1" applyBorder="1" applyAlignment="1" applyProtection="1">
      <alignment horizontal="center"/>
    </xf>
    <xf numFmtId="0" fontId="0" fillId="2" borderId="20" xfId="0" applyFill="1" applyBorder="1" applyProtection="1"/>
    <xf numFmtId="0" fontId="0" fillId="2" borderId="26" xfId="0" applyFill="1" applyBorder="1" applyProtection="1"/>
    <xf numFmtId="0" fontId="0" fillId="2" borderId="27" xfId="0" applyFill="1" applyBorder="1" applyAlignment="1" applyProtection="1">
      <alignment horizontal="center"/>
    </xf>
    <xf numFmtId="0" fontId="3" fillId="2" borderId="13" xfId="0" applyFont="1" applyFill="1" applyBorder="1" applyProtection="1"/>
    <xf numFmtId="0" fontId="0" fillId="2" borderId="33" xfId="0" applyFill="1" applyBorder="1" applyProtection="1"/>
    <xf numFmtId="0" fontId="5" fillId="2" borderId="33" xfId="0" applyFont="1" applyFill="1" applyBorder="1" applyProtection="1"/>
    <xf numFmtId="0" fontId="3" fillId="2" borderId="33" xfId="0" applyFont="1" applyFill="1" applyBorder="1" applyProtection="1"/>
    <xf numFmtId="4" fontId="3" fillId="2" borderId="33" xfId="0" applyNumberFormat="1" applyFont="1" applyFill="1" applyBorder="1" applyProtection="1"/>
    <xf numFmtId="4" fontId="3" fillId="2" borderId="33" xfId="0" applyNumberFormat="1" applyFont="1" applyFill="1" applyBorder="1" applyAlignment="1" applyProtection="1">
      <alignment horizontal="right"/>
    </xf>
    <xf numFmtId="4" fontId="3" fillId="2" borderId="14" xfId="0" applyNumberFormat="1" applyFont="1" applyFill="1" applyBorder="1" applyProtection="1"/>
    <xf numFmtId="0" fontId="3" fillId="2" borderId="6" xfId="0" applyFont="1" applyFill="1" applyBorder="1" applyProtection="1"/>
    <xf numFmtId="0" fontId="0" fillId="2" borderId="7" xfId="0" applyFill="1" applyBorder="1" applyProtection="1"/>
    <xf numFmtId="0" fontId="5" fillId="2" borderId="7" xfId="0" applyFont="1" applyFill="1" applyBorder="1" applyProtection="1"/>
    <xf numFmtId="0" fontId="3" fillId="2" borderId="7" xfId="0" applyFont="1" applyFill="1" applyBorder="1" applyProtection="1"/>
    <xf numFmtId="4" fontId="3" fillId="2" borderId="7" xfId="0" applyNumberFormat="1" applyFont="1" applyFill="1" applyBorder="1" applyProtection="1"/>
    <xf numFmtId="4" fontId="3" fillId="2" borderId="32" xfId="0" applyNumberFormat="1" applyFont="1" applyFill="1" applyBorder="1" applyProtection="1"/>
    <xf numFmtId="4" fontId="2" fillId="2" borderId="3" xfId="0" applyNumberFormat="1" applyFont="1" applyFill="1" applyBorder="1" applyAlignment="1" applyProtection="1">
      <alignment horizontal="center"/>
    </xf>
    <xf numFmtId="4" fontId="11" fillId="2" borderId="37" xfId="0" applyNumberFormat="1" applyFont="1" applyFill="1" applyBorder="1" applyAlignment="1" applyProtection="1">
      <alignment horizontal="center"/>
      <protection locked="0"/>
    </xf>
    <xf numFmtId="4" fontId="11" fillId="2" borderId="37" xfId="1" applyNumberFormat="1" applyFont="1" applyFill="1" applyBorder="1" applyAlignment="1" applyProtection="1">
      <alignment horizontal="center"/>
      <protection locked="0"/>
    </xf>
    <xf numFmtId="4" fontId="11" fillId="2" borderId="37" xfId="0" applyNumberFormat="1" applyFont="1" applyFill="1" applyBorder="1" applyAlignment="1" applyProtection="1">
      <alignment horizontal="right"/>
      <protection locked="0"/>
    </xf>
    <xf numFmtId="4" fontId="11" fillId="2" borderId="37" xfId="1" applyNumberFormat="1" applyFont="1" applyFill="1" applyBorder="1" applyAlignment="1" applyProtection="1">
      <alignment horizontal="right"/>
      <protection locked="0"/>
    </xf>
    <xf numFmtId="3" fontId="11" fillId="2" borderId="37" xfId="1" applyNumberFormat="1" applyFont="1" applyFill="1" applyBorder="1" applyAlignment="1" applyProtection="1">
      <alignment horizontal="right"/>
      <protection locked="0"/>
    </xf>
    <xf numFmtId="4" fontId="11" fillId="2" borderId="26" xfId="0" applyNumberFormat="1" applyFont="1" applyFill="1" applyBorder="1" applyProtection="1">
      <protection locked="0"/>
    </xf>
    <xf numFmtId="4" fontId="12" fillId="2" borderId="38" xfId="0" applyNumberFormat="1" applyFont="1" applyFill="1" applyBorder="1"/>
    <xf numFmtId="4" fontId="12" fillId="2" borderId="16" xfId="0" applyNumberFormat="1" applyFont="1" applyFill="1" applyBorder="1"/>
    <xf numFmtId="4" fontId="12" fillId="2" borderId="1" xfId="0" applyNumberFormat="1" applyFont="1" applyFill="1" applyBorder="1" applyAlignment="1">
      <alignment shrinkToFit="1"/>
    </xf>
    <xf numFmtId="4" fontId="11" fillId="2" borderId="0" xfId="0" applyNumberFormat="1" applyFont="1" applyFill="1" applyBorder="1" applyAlignment="1" applyProtection="1">
      <alignment horizontal="right"/>
      <protection locked="0"/>
    </xf>
    <xf numFmtId="4" fontId="12" fillId="2" borderId="18" xfId="0" applyNumberFormat="1" applyFont="1" applyFill="1" applyBorder="1" applyAlignment="1">
      <alignment horizontal="center"/>
    </xf>
    <xf numFmtId="4" fontId="12" fillId="2" borderId="22" xfId="0" applyNumberFormat="1" applyFont="1" applyFill="1" applyBorder="1" applyAlignment="1">
      <alignment horizontal="center"/>
    </xf>
    <xf numFmtId="4" fontId="12" fillId="2" borderId="6" xfId="0" applyNumberFormat="1" applyFont="1" applyFill="1" applyBorder="1" applyAlignment="1">
      <alignment shrinkToFit="1"/>
    </xf>
    <xf numFmtId="4" fontId="12" fillId="2" borderId="19" xfId="0" applyNumberFormat="1" applyFont="1" applyFill="1" applyBorder="1" applyAlignment="1">
      <alignment horizontal="center"/>
    </xf>
    <xf numFmtId="4" fontId="12" fillId="2" borderId="25" xfId="0" applyNumberFormat="1" applyFont="1" applyFill="1" applyBorder="1" applyAlignment="1">
      <alignment horizontal="center"/>
    </xf>
    <xf numFmtId="4" fontId="11" fillId="2" borderId="39" xfId="0" applyNumberFormat="1" applyFont="1" applyFill="1" applyBorder="1" applyProtection="1">
      <protection locked="0"/>
    </xf>
    <xf numFmtId="0" fontId="15" fillId="0" borderId="0" xfId="0" applyFont="1" applyAlignment="1" applyProtection="1">
      <alignment horizontal="center"/>
      <protection hidden="1"/>
    </xf>
    <xf numFmtId="0" fontId="0" fillId="0" borderId="0" xfId="0" applyAlignment="1" applyProtection="1">
      <alignment horizontal="left"/>
      <protection hidden="1"/>
    </xf>
    <xf numFmtId="0" fontId="18" fillId="3" borderId="0" xfId="0" applyFont="1" applyFill="1" applyProtection="1">
      <protection hidden="1"/>
    </xf>
    <xf numFmtId="0" fontId="12" fillId="2" borderId="37" xfId="0" applyFont="1" applyFill="1" applyBorder="1" applyAlignment="1">
      <alignment horizontal="center"/>
    </xf>
    <xf numFmtId="4" fontId="11" fillId="2" borderId="0" xfId="0" applyNumberFormat="1" applyFont="1" applyFill="1" applyBorder="1" applyAlignment="1" applyProtection="1">
      <alignment horizontal="left"/>
      <protection locked="0"/>
    </xf>
    <xf numFmtId="0" fontId="12" fillId="2" borderId="33" xfId="0" applyFont="1" applyFill="1" applyBorder="1" applyAlignment="1" applyProtection="1">
      <alignment textRotation="90" shrinkToFit="1"/>
    </xf>
    <xf numFmtId="0" fontId="12" fillId="2" borderId="33" xfId="0" applyFont="1" applyFill="1" applyBorder="1" applyAlignment="1" applyProtection="1">
      <alignment horizontal="center"/>
    </xf>
    <xf numFmtId="0" fontId="12" fillId="2" borderId="33" xfId="0" applyFont="1" applyFill="1" applyBorder="1" applyAlignment="1" applyProtection="1">
      <alignment vertical="center"/>
    </xf>
    <xf numFmtId="0" fontId="12" fillId="2" borderId="33" xfId="0" applyFont="1" applyFill="1" applyBorder="1" applyAlignment="1" applyProtection="1">
      <alignment horizontal="center" vertical="center"/>
    </xf>
    <xf numFmtId="0" fontId="12" fillId="2" borderId="33" xfId="0" applyFont="1" applyFill="1" applyBorder="1" applyAlignment="1" applyProtection="1">
      <alignment horizontal="center" vertical="top"/>
    </xf>
    <xf numFmtId="0" fontId="12" fillId="2" borderId="33"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xf>
    <xf numFmtId="49" fontId="7" fillId="2" borderId="40" xfId="0" applyNumberFormat="1" applyFont="1" applyFill="1" applyBorder="1"/>
    <xf numFmtId="0" fontId="12" fillId="2" borderId="37" xfId="0" applyFont="1" applyFill="1" applyBorder="1" applyAlignment="1">
      <alignment textRotation="90" shrinkToFit="1"/>
    </xf>
    <xf numFmtId="0" fontId="12" fillId="2" borderId="37" xfId="0" applyFont="1" applyFill="1" applyBorder="1" applyAlignment="1">
      <alignment vertical="center"/>
    </xf>
    <xf numFmtId="4" fontId="11" fillId="2" borderId="7" xfId="0" applyNumberFormat="1" applyFont="1" applyFill="1" applyBorder="1" applyAlignment="1" applyProtection="1">
      <alignment horizontal="left"/>
      <protection locked="0"/>
    </xf>
    <xf numFmtId="4" fontId="11" fillId="2" borderId="31" xfId="0" applyNumberFormat="1" applyFont="1" applyFill="1" applyBorder="1" applyAlignment="1" applyProtection="1">
      <alignment horizontal="left"/>
    </xf>
    <xf numFmtId="4" fontId="11" fillId="2" borderId="41" xfId="0" applyNumberFormat="1" applyFont="1" applyFill="1" applyBorder="1" applyAlignment="1" applyProtection="1">
      <alignment horizontal="center"/>
    </xf>
    <xf numFmtId="4" fontId="11" fillId="2" borderId="32" xfId="0" applyNumberFormat="1" applyFont="1" applyFill="1" applyBorder="1" applyAlignment="1" applyProtection="1">
      <alignment horizontal="left"/>
    </xf>
    <xf numFmtId="4" fontId="11" fillId="2" borderId="36" xfId="0" quotePrefix="1" applyNumberFormat="1" applyFont="1" applyFill="1" applyBorder="1" applyAlignment="1" applyProtection="1">
      <alignment horizontal="left"/>
      <protection locked="0"/>
    </xf>
    <xf numFmtId="4" fontId="11" fillId="2" borderId="41" xfId="0" quotePrefix="1" applyNumberFormat="1" applyFont="1" applyFill="1" applyBorder="1" applyAlignment="1" applyProtection="1">
      <alignment horizontal="left"/>
    </xf>
    <xf numFmtId="4" fontId="0" fillId="2" borderId="15" xfId="0" applyNumberFormat="1" applyFill="1" applyBorder="1" applyProtection="1"/>
    <xf numFmtId="4" fontId="0" fillId="2" borderId="42" xfId="0" applyNumberFormat="1" applyFill="1" applyBorder="1" applyProtection="1"/>
    <xf numFmtId="1" fontId="0" fillId="2" borderId="42" xfId="0" applyNumberFormat="1" applyFill="1" applyBorder="1" applyProtection="1"/>
    <xf numFmtId="0" fontId="12" fillId="2" borderId="5" xfId="0" applyFont="1" applyFill="1" applyBorder="1" applyAlignment="1" applyProtection="1">
      <alignment horizontal="center" vertical="center"/>
    </xf>
    <xf numFmtId="0" fontId="12" fillId="2" borderId="5" xfId="0" applyFont="1" applyFill="1" applyBorder="1" applyAlignment="1">
      <alignment textRotation="90" shrinkToFit="1"/>
    </xf>
    <xf numFmtId="0" fontId="12" fillId="2" borderId="5" xfId="0" applyFont="1" applyFill="1" applyBorder="1" applyAlignment="1">
      <alignment horizontal="center" vertical="center"/>
    </xf>
    <xf numFmtId="0" fontId="12" fillId="2" borderId="5" xfId="0" applyFont="1" applyFill="1" applyBorder="1" applyAlignment="1" applyProtection="1">
      <alignment horizontal="center" vertical="top"/>
    </xf>
    <xf numFmtId="0" fontId="12" fillId="2" borderId="5" xfId="0" applyFont="1" applyFill="1" applyBorder="1" applyAlignment="1">
      <alignment horizontal="center" vertical="center" wrapText="1"/>
    </xf>
    <xf numFmtId="0" fontId="12" fillId="2" borderId="43" xfId="0" applyFont="1" applyFill="1" applyBorder="1" applyAlignment="1">
      <alignment horizontal="center" vertical="center"/>
    </xf>
    <xf numFmtId="4" fontId="0" fillId="2" borderId="44" xfId="0" applyNumberFormat="1" applyFill="1" applyBorder="1" applyProtection="1"/>
    <xf numFmtId="1" fontId="0" fillId="2" borderId="44" xfId="0" applyNumberFormat="1" applyFill="1" applyBorder="1" applyProtection="1"/>
    <xf numFmtId="0" fontId="11" fillId="2" borderId="30" xfId="0" applyFont="1" applyFill="1" applyBorder="1"/>
    <xf numFmtId="0" fontId="11" fillId="0" borderId="0" xfId="0" applyFont="1"/>
    <xf numFmtId="0" fontId="11" fillId="2" borderId="6" xfId="0" applyFont="1" applyFill="1" applyBorder="1" applyAlignment="1">
      <alignment horizontal="center"/>
    </xf>
    <xf numFmtId="0" fontId="11" fillId="2" borderId="45" xfId="0" applyFont="1" applyFill="1" applyBorder="1" applyAlignment="1">
      <alignment horizontal="center"/>
    </xf>
    <xf numFmtId="0" fontId="11" fillId="2" borderId="46" xfId="0" applyFont="1" applyFill="1" applyBorder="1" applyAlignment="1">
      <alignment horizontal="center"/>
    </xf>
    <xf numFmtId="0" fontId="11" fillId="2" borderId="47" xfId="0" applyFont="1" applyFill="1" applyBorder="1" applyAlignment="1">
      <alignment horizontal="center"/>
    </xf>
    <xf numFmtId="0" fontId="11" fillId="2" borderId="48" xfId="0" applyFont="1" applyFill="1" applyBorder="1" applyAlignment="1"/>
    <xf numFmtId="0" fontId="11" fillId="2" borderId="48" xfId="0" applyFont="1" applyFill="1" applyBorder="1" applyAlignment="1">
      <alignment horizontal="center" wrapText="1"/>
    </xf>
    <xf numFmtId="0" fontId="11" fillId="2" borderId="48" xfId="0" applyFont="1" applyFill="1" applyBorder="1" applyAlignment="1">
      <alignment horizontal="center"/>
    </xf>
    <xf numFmtId="4" fontId="0" fillId="2" borderId="49" xfId="0" applyNumberFormat="1" applyFill="1" applyBorder="1" applyProtection="1">
      <protection locked="0"/>
    </xf>
    <xf numFmtId="1" fontId="0" fillId="2" borderId="49" xfId="0" applyNumberFormat="1" applyFill="1" applyBorder="1" applyProtection="1">
      <protection locked="0"/>
    </xf>
    <xf numFmtId="4" fontId="0" fillId="2" borderId="49" xfId="0" applyNumberFormat="1" applyFill="1" applyBorder="1" applyProtection="1"/>
    <xf numFmtId="1" fontId="0" fillId="2" borderId="44" xfId="0" applyNumberFormat="1" applyFill="1" applyBorder="1" applyProtection="1">
      <protection locked="0"/>
    </xf>
    <xf numFmtId="4" fontId="0" fillId="2" borderId="44" xfId="0" applyNumberFormat="1" applyFill="1" applyBorder="1" applyProtection="1">
      <protection locked="0"/>
    </xf>
    <xf numFmtId="1" fontId="0" fillId="2" borderId="15" xfId="0" applyNumberFormat="1" applyFill="1" applyBorder="1" applyProtection="1">
      <protection locked="0"/>
    </xf>
    <xf numFmtId="4" fontId="0" fillId="2" borderId="15" xfId="0" applyNumberFormat="1" applyFill="1" applyBorder="1" applyProtection="1">
      <protection locked="0"/>
    </xf>
    <xf numFmtId="1" fontId="19" fillId="2" borderId="20" xfId="0" applyNumberFormat="1" applyFont="1" applyFill="1" applyBorder="1" applyProtection="1">
      <protection locked="0"/>
    </xf>
    <xf numFmtId="2" fontId="19" fillId="2" borderId="26" xfId="0" applyNumberFormat="1" applyFont="1" applyFill="1" applyBorder="1" applyProtection="1">
      <protection locked="0"/>
    </xf>
    <xf numFmtId="4" fontId="19" fillId="2" borderId="27" xfId="0" applyNumberFormat="1" applyFont="1" applyFill="1" applyBorder="1" applyProtection="1">
      <protection locked="0"/>
    </xf>
    <xf numFmtId="4" fontId="19" fillId="2" borderId="26" xfId="0" applyNumberFormat="1" applyFont="1" applyFill="1" applyBorder="1" applyProtection="1">
      <protection locked="0"/>
    </xf>
    <xf numFmtId="4" fontId="19" fillId="2" borderId="39" xfId="0" applyNumberFormat="1" applyFont="1" applyFill="1" applyBorder="1" applyProtection="1">
      <protection locked="0"/>
    </xf>
    <xf numFmtId="4" fontId="19" fillId="2" borderId="27" xfId="0" applyNumberFormat="1" applyFont="1" applyFill="1" applyBorder="1" applyProtection="1"/>
    <xf numFmtId="4" fontId="20" fillId="2" borderId="27" xfId="0" applyNumberFormat="1" applyFont="1" applyFill="1" applyBorder="1" applyProtection="1">
      <protection locked="0"/>
    </xf>
    <xf numFmtId="4" fontId="20" fillId="2" borderId="26" xfId="0" applyNumberFormat="1" applyFont="1" applyFill="1" applyBorder="1" applyProtection="1">
      <protection locked="0"/>
    </xf>
    <xf numFmtId="4" fontId="20" fillId="2" borderId="39" xfId="0" applyNumberFormat="1" applyFont="1" applyFill="1" applyBorder="1" applyProtection="1">
      <protection locked="0"/>
    </xf>
    <xf numFmtId="4" fontId="20" fillId="2" borderId="27" xfId="0" applyNumberFormat="1" applyFont="1" applyFill="1" applyBorder="1" applyProtection="1"/>
    <xf numFmtId="1" fontId="19" fillId="2" borderId="20" xfId="0" applyNumberFormat="1" applyFont="1" applyFill="1" applyBorder="1" applyProtection="1"/>
    <xf numFmtId="2" fontId="19" fillId="2" borderId="26" xfId="0" applyNumberFormat="1" applyFont="1" applyFill="1" applyBorder="1" applyProtection="1"/>
    <xf numFmtId="4" fontId="19" fillId="2" borderId="26" xfId="0" applyNumberFormat="1" applyFont="1" applyFill="1" applyBorder="1" applyProtection="1"/>
    <xf numFmtId="4" fontId="19" fillId="2" borderId="39" xfId="0" applyNumberFormat="1" applyFont="1" applyFill="1" applyBorder="1" applyProtection="1"/>
    <xf numFmtId="1" fontId="19" fillId="2" borderId="45" xfId="0" applyNumberFormat="1" applyFont="1" applyFill="1" applyBorder="1" applyProtection="1">
      <protection locked="0"/>
    </xf>
    <xf numFmtId="2" fontId="19" fillId="2" borderId="46" xfId="0" applyNumberFormat="1" applyFont="1" applyFill="1" applyBorder="1" applyProtection="1">
      <protection locked="0"/>
    </xf>
    <xf numFmtId="4" fontId="19" fillId="2" borderId="47" xfId="0" applyNumberFormat="1" applyFont="1" applyFill="1" applyBorder="1" applyProtection="1"/>
    <xf numFmtId="1" fontId="19" fillId="2" borderId="45" xfId="0" applyNumberFormat="1" applyFont="1" applyFill="1" applyBorder="1" applyProtection="1"/>
    <xf numFmtId="2" fontId="19" fillId="2" borderId="46" xfId="0" applyNumberFormat="1" applyFont="1" applyFill="1" applyBorder="1" applyProtection="1"/>
    <xf numFmtId="4" fontId="19" fillId="2" borderId="46" xfId="0" applyNumberFormat="1" applyFont="1" applyFill="1" applyBorder="1" applyProtection="1"/>
    <xf numFmtId="4" fontId="19" fillId="2" borderId="50" xfId="0" applyNumberFormat="1" applyFont="1" applyFill="1" applyBorder="1" applyProtection="1"/>
    <xf numFmtId="4" fontId="19" fillId="4" borderId="51" xfId="0" applyNumberFormat="1" applyFont="1" applyFill="1" applyBorder="1" applyAlignment="1" applyProtection="1">
      <alignment vertical="center"/>
      <protection locked="0" hidden="1"/>
    </xf>
    <xf numFmtId="1" fontId="19" fillId="2" borderId="52" xfId="0" applyNumberFormat="1" applyFont="1" applyFill="1" applyBorder="1" applyProtection="1"/>
    <xf numFmtId="2" fontId="19" fillId="2" borderId="53" xfId="0" applyNumberFormat="1" applyFont="1" applyFill="1" applyBorder="1" applyProtection="1"/>
    <xf numFmtId="4" fontId="19" fillId="2" borderId="54" xfId="0" applyNumberFormat="1" applyFont="1" applyFill="1" applyBorder="1" applyProtection="1"/>
    <xf numFmtId="4" fontId="19" fillId="2" borderId="53" xfId="0" applyNumberFormat="1" applyFont="1" applyFill="1" applyBorder="1" applyProtection="1"/>
    <xf numFmtId="4" fontId="19" fillId="2" borderId="55" xfId="0" applyNumberFormat="1" applyFont="1" applyFill="1" applyBorder="1" applyProtection="1"/>
    <xf numFmtId="4" fontId="19" fillId="2" borderId="56" xfId="0" applyNumberFormat="1" applyFont="1" applyFill="1" applyBorder="1" applyProtection="1">
      <protection locked="0"/>
    </xf>
    <xf numFmtId="4" fontId="12" fillId="2" borderId="45" xfId="0" applyNumberFormat="1" applyFont="1" applyFill="1" applyBorder="1" applyAlignment="1">
      <alignment horizontal="center"/>
    </xf>
    <xf numFmtId="4" fontId="12" fillId="2" borderId="46" xfId="0" applyNumberFormat="1" applyFont="1" applyFill="1" applyBorder="1" applyAlignment="1">
      <alignment horizontal="center"/>
    </xf>
    <xf numFmtId="4" fontId="19" fillId="2" borderId="52" xfId="0" applyNumberFormat="1" applyFont="1" applyFill="1" applyBorder="1" applyProtection="1"/>
    <xf numFmtId="4" fontId="11" fillId="2" borderId="20" xfId="0" applyNumberFormat="1" applyFont="1" applyFill="1" applyBorder="1" applyProtection="1">
      <protection locked="0"/>
    </xf>
    <xf numFmtId="0" fontId="3" fillId="2" borderId="26" xfId="0" applyFont="1" applyFill="1" applyBorder="1" applyProtection="1">
      <protection locked="0"/>
    </xf>
    <xf numFmtId="0" fontId="3" fillId="2" borderId="26" xfId="0" applyFont="1" applyFill="1" applyBorder="1" applyAlignment="1" applyProtection="1">
      <alignment horizontal="center"/>
      <protection locked="0"/>
    </xf>
    <xf numFmtId="0" fontId="3" fillId="2" borderId="27" xfId="0" applyFont="1" applyFill="1" applyBorder="1" applyAlignment="1" applyProtection="1">
      <alignment horizontal="center"/>
      <protection locked="0"/>
    </xf>
    <xf numFmtId="4" fontId="3" fillId="2" borderId="3" xfId="0" applyNumberFormat="1" applyFont="1" applyFill="1" applyBorder="1" applyAlignment="1" applyProtection="1">
      <alignment horizontal="center"/>
      <protection locked="0"/>
    </xf>
    <xf numFmtId="4" fontId="12" fillId="2" borderId="38" xfId="0" applyNumberFormat="1" applyFont="1" applyFill="1" applyBorder="1" applyProtection="1"/>
    <xf numFmtId="4" fontId="12" fillId="2" borderId="16" xfId="0" applyNumberFormat="1" applyFont="1" applyFill="1" applyBorder="1" applyProtection="1"/>
    <xf numFmtId="0" fontId="12" fillId="2" borderId="16" xfId="0" applyFont="1" applyFill="1" applyBorder="1" applyProtection="1"/>
    <xf numFmtId="0" fontId="12" fillId="2" borderId="17" xfId="0" applyFont="1" applyFill="1" applyBorder="1" applyProtection="1"/>
    <xf numFmtId="0" fontId="12" fillId="2" borderId="18" xfId="0" applyFont="1" applyFill="1" applyBorder="1" applyAlignment="1" applyProtection="1">
      <alignment horizontal="center"/>
    </xf>
    <xf numFmtId="0" fontId="12" fillId="2" borderId="19" xfId="0" applyFont="1" applyFill="1" applyBorder="1" applyAlignment="1" applyProtection="1">
      <alignment horizontal="center"/>
    </xf>
    <xf numFmtId="4" fontId="12" fillId="2" borderId="1" xfId="0" applyNumberFormat="1" applyFont="1" applyFill="1" applyBorder="1" applyAlignment="1" applyProtection="1">
      <alignment shrinkToFit="1"/>
    </xf>
    <xf numFmtId="4" fontId="11" fillId="2" borderId="0" xfId="0" applyNumberFormat="1" applyFont="1" applyFill="1" applyBorder="1" applyAlignment="1" applyProtection="1">
      <alignment horizontal="right"/>
    </xf>
    <xf numFmtId="4" fontId="11" fillId="2" borderId="36" xfId="0" applyNumberFormat="1" applyFont="1" applyFill="1" applyBorder="1" applyAlignment="1" applyProtection="1">
      <alignment horizontal="center"/>
    </xf>
    <xf numFmtId="4" fontId="12" fillId="2" borderId="18" xfId="0" applyNumberFormat="1" applyFont="1" applyFill="1" applyBorder="1" applyAlignment="1" applyProtection="1">
      <alignment horizontal="center"/>
    </xf>
    <xf numFmtId="4" fontId="11" fillId="2" borderId="0" xfId="0" applyNumberFormat="1" applyFont="1" applyFill="1" applyBorder="1" applyAlignment="1" applyProtection="1">
      <alignment horizontal="left"/>
    </xf>
    <xf numFmtId="4" fontId="12" fillId="2" borderId="22" xfId="0" applyNumberFormat="1" applyFont="1" applyFill="1" applyBorder="1" applyAlignment="1" applyProtection="1">
      <alignment horizontal="center"/>
    </xf>
    <xf numFmtId="4" fontId="12" fillId="2" borderId="6" xfId="0" applyNumberFormat="1" applyFont="1" applyFill="1" applyBorder="1" applyAlignment="1" applyProtection="1">
      <alignment shrinkToFit="1"/>
    </xf>
    <xf numFmtId="4" fontId="11" fillId="2" borderId="7" xfId="0" applyNumberFormat="1" applyFont="1" applyFill="1" applyBorder="1" applyAlignment="1" applyProtection="1">
      <alignment horizontal="left"/>
    </xf>
    <xf numFmtId="0" fontId="12" fillId="2" borderId="8" xfId="0" applyFont="1" applyFill="1" applyBorder="1" applyProtection="1"/>
    <xf numFmtId="0" fontId="12" fillId="2" borderId="21" xfId="0" applyFont="1" applyFill="1" applyBorder="1" applyAlignment="1" applyProtection="1">
      <alignment horizontal="center"/>
    </xf>
    <xf numFmtId="0" fontId="12" fillId="2" borderId="22" xfId="0" applyFont="1" applyFill="1" applyBorder="1" applyProtection="1"/>
    <xf numFmtId="0" fontId="12" fillId="2" borderId="23" xfId="0" applyFont="1" applyFill="1" applyBorder="1" applyAlignment="1" applyProtection="1">
      <alignment horizontal="center"/>
    </xf>
    <xf numFmtId="4" fontId="12" fillId="2" borderId="19" xfId="0" applyNumberFormat="1" applyFont="1" applyFill="1" applyBorder="1" applyAlignment="1" applyProtection="1">
      <alignment horizontal="center"/>
    </xf>
    <xf numFmtId="0" fontId="12" fillId="2" borderId="18" xfId="0" applyFont="1" applyFill="1" applyBorder="1" applyProtection="1"/>
    <xf numFmtId="0" fontId="12" fillId="2" borderId="19" xfId="0" applyFont="1" applyFill="1" applyBorder="1" applyProtection="1"/>
    <xf numFmtId="0" fontId="12" fillId="2" borderId="24" xfId="0" applyFont="1" applyFill="1" applyBorder="1" applyProtection="1"/>
    <xf numFmtId="0" fontId="12" fillId="2" borderId="25" xfId="0" applyFont="1" applyFill="1" applyBorder="1" applyProtection="1"/>
    <xf numFmtId="0" fontId="12" fillId="2" borderId="25" xfId="0" applyFont="1" applyFill="1" applyBorder="1" applyAlignment="1" applyProtection="1">
      <alignment horizontal="center"/>
    </xf>
    <xf numFmtId="4" fontId="12" fillId="2" borderId="45" xfId="0" applyNumberFormat="1" applyFont="1" applyFill="1" applyBorder="1" applyAlignment="1" applyProtection="1">
      <alignment horizontal="center"/>
    </xf>
    <xf numFmtId="4" fontId="12" fillId="2" borderId="46" xfId="0" applyNumberFormat="1" applyFont="1" applyFill="1" applyBorder="1" applyAlignment="1" applyProtection="1">
      <alignment horizontal="center"/>
    </xf>
    <xf numFmtId="4" fontId="12" fillId="2" borderId="25" xfId="0" applyNumberFormat="1" applyFont="1" applyFill="1" applyBorder="1" applyAlignment="1" applyProtection="1">
      <alignment horizontal="center"/>
    </xf>
    <xf numFmtId="4" fontId="11" fillId="2" borderId="36" xfId="0" quotePrefix="1" applyNumberFormat="1" applyFont="1" applyFill="1" applyBorder="1" applyAlignment="1" applyProtection="1">
      <alignment horizontal="left"/>
    </xf>
    <xf numFmtId="4" fontId="19" fillId="2" borderId="28" xfId="0" applyNumberFormat="1" applyFont="1" applyFill="1" applyBorder="1" applyProtection="1"/>
    <xf numFmtId="1" fontId="11" fillId="2" borderId="52" xfId="0" applyNumberFormat="1" applyFont="1" applyFill="1" applyBorder="1" applyProtection="1"/>
    <xf numFmtId="2" fontId="11" fillId="2" borderId="53" xfId="0" applyNumberFormat="1" applyFont="1" applyFill="1" applyBorder="1" applyProtection="1"/>
    <xf numFmtId="4" fontId="11" fillId="2" borderId="54" xfId="0" applyNumberFormat="1" applyFont="1" applyFill="1" applyBorder="1" applyProtection="1"/>
    <xf numFmtId="4" fontId="11" fillId="2" borderId="52" xfId="0" applyNumberFormat="1" applyFont="1" applyFill="1" applyBorder="1" applyProtection="1"/>
    <xf numFmtId="4" fontId="11" fillId="2" borderId="53" xfId="0" applyNumberFormat="1" applyFont="1" applyFill="1" applyBorder="1" applyProtection="1"/>
    <xf numFmtId="4" fontId="11" fillId="2" borderId="55" xfId="0" applyNumberFormat="1" applyFont="1" applyFill="1" applyBorder="1" applyProtection="1"/>
    <xf numFmtId="1" fontId="11" fillId="2" borderId="20" xfId="0" applyNumberFormat="1" applyFont="1" applyFill="1" applyBorder="1" applyProtection="1"/>
    <xf numFmtId="2" fontId="11" fillId="2" borderId="26" xfId="0" applyNumberFormat="1" applyFont="1" applyFill="1" applyBorder="1" applyProtection="1"/>
    <xf numFmtId="4" fontId="11" fillId="2" borderId="20" xfId="0" applyNumberFormat="1" applyFont="1" applyFill="1" applyBorder="1" applyProtection="1"/>
    <xf numFmtId="4" fontId="11" fillId="2" borderId="26" xfId="0" applyNumberFormat="1" applyFont="1" applyFill="1" applyBorder="1" applyProtection="1"/>
    <xf numFmtId="1" fontId="11" fillId="2" borderId="45" xfId="0" applyNumberFormat="1" applyFont="1" applyFill="1" applyBorder="1" applyProtection="1"/>
    <xf numFmtId="2" fontId="11" fillId="2" borderId="46" xfId="0" applyNumberFormat="1" applyFont="1" applyFill="1" applyBorder="1" applyProtection="1"/>
    <xf numFmtId="4" fontId="11" fillId="2" borderId="47" xfId="0" applyNumberFormat="1" applyFont="1" applyFill="1" applyBorder="1" applyProtection="1"/>
    <xf numFmtId="4" fontId="11" fillId="2" borderId="45" xfId="0" applyNumberFormat="1" applyFont="1" applyFill="1" applyBorder="1" applyProtection="1"/>
    <xf numFmtId="4" fontId="11" fillId="2" borderId="46" xfId="0" applyNumberFormat="1" applyFont="1" applyFill="1" applyBorder="1" applyProtection="1"/>
    <xf numFmtId="49" fontId="7" fillId="2" borderId="13" xfId="0" applyNumberFormat="1" applyFont="1" applyFill="1" applyBorder="1" applyAlignment="1" applyProtection="1"/>
    <xf numFmtId="49" fontId="7" fillId="2" borderId="33" xfId="0" applyNumberFormat="1" applyFont="1" applyFill="1" applyBorder="1" applyAlignment="1" applyProtection="1"/>
    <xf numFmtId="0" fontId="0" fillId="2" borderId="10" xfId="0" applyFill="1" applyBorder="1" applyAlignment="1" applyProtection="1">
      <alignment horizontal="center"/>
    </xf>
    <xf numFmtId="0" fontId="0" fillId="2" borderId="11" xfId="0" applyFill="1" applyBorder="1" applyProtection="1"/>
    <xf numFmtId="0" fontId="7" fillId="2" borderId="11" xfId="0" applyFont="1" applyFill="1" applyBorder="1" applyProtection="1"/>
    <xf numFmtId="0" fontId="0" fillId="2" borderId="11" xfId="0" applyFill="1" applyBorder="1"/>
    <xf numFmtId="4" fontId="0" fillId="2" borderId="15" xfId="0" applyNumberFormat="1" applyFill="1" applyBorder="1"/>
    <xf numFmtId="0" fontId="7" fillId="2" borderId="11" xfId="0" applyFont="1" applyFill="1" applyBorder="1"/>
    <xf numFmtId="0" fontId="0" fillId="2" borderId="11" xfId="0" applyFill="1" applyBorder="1" applyProtection="1">
      <protection locked="0"/>
    </xf>
    <xf numFmtId="4" fontId="19" fillId="2" borderId="27" xfId="0" applyNumberFormat="1" applyFont="1" applyFill="1" applyBorder="1" applyAlignment="1" applyProtection="1">
      <alignment horizontal="right"/>
    </xf>
    <xf numFmtId="4" fontId="19" fillId="2" borderId="40" xfId="0" applyNumberFormat="1" applyFont="1" applyFill="1" applyBorder="1" applyProtection="1"/>
    <xf numFmtId="4" fontId="19" fillId="2" borderId="34" xfId="0" applyNumberFormat="1" applyFont="1" applyFill="1" applyBorder="1" applyProtection="1"/>
    <xf numFmtId="4" fontId="20" fillId="2" borderId="27" xfId="0" applyNumberFormat="1" applyFont="1" applyFill="1" applyBorder="1" applyAlignment="1" applyProtection="1">
      <alignment horizontal="right"/>
    </xf>
    <xf numFmtId="4" fontId="20" fillId="2" borderId="26" xfId="0" applyNumberFormat="1" applyFont="1" applyFill="1" applyBorder="1" applyProtection="1"/>
    <xf numFmtId="4" fontId="20" fillId="2" borderId="39" xfId="0" applyNumberFormat="1" applyFont="1" applyFill="1" applyBorder="1" applyProtection="1"/>
    <xf numFmtId="4" fontId="20" fillId="2" borderId="40" xfId="0" applyNumberFormat="1" applyFont="1" applyFill="1" applyBorder="1" applyProtection="1"/>
    <xf numFmtId="0" fontId="12" fillId="2" borderId="45" xfId="0" applyFont="1" applyFill="1" applyBorder="1" applyAlignment="1">
      <alignment horizontal="center"/>
    </xf>
    <xf numFmtId="0" fontId="12" fillId="2" borderId="47" xfId="0" applyFont="1" applyFill="1" applyBorder="1" applyAlignment="1">
      <alignment horizontal="center"/>
    </xf>
    <xf numFmtId="0" fontId="12" fillId="2" borderId="27" xfId="0" applyFont="1" applyFill="1" applyBorder="1" applyAlignment="1">
      <alignment horizontal="center"/>
    </xf>
    <xf numFmtId="4" fontId="0" fillId="2" borderId="3" xfId="0" applyNumberFormat="1" applyFill="1" applyBorder="1" applyAlignment="1" applyProtection="1">
      <alignment horizontal="right"/>
      <protection locked="0"/>
    </xf>
    <xf numFmtId="0" fontId="0" fillId="2" borderId="20" xfId="0" applyFill="1" applyBorder="1" applyAlignment="1" applyProtection="1">
      <alignment horizontal="center"/>
      <protection locked="0"/>
    </xf>
    <xf numFmtId="0" fontId="0" fillId="2" borderId="20" xfId="0" applyFill="1" applyBorder="1" applyAlignment="1" applyProtection="1">
      <alignment horizontal="center"/>
    </xf>
    <xf numFmtId="4" fontId="2" fillId="2" borderId="17" xfId="0" applyNumberFormat="1" applyFont="1" applyFill="1" applyBorder="1" applyAlignment="1">
      <alignment horizontal="center"/>
    </xf>
    <xf numFmtId="4" fontId="3" fillId="2" borderId="43" xfId="0" applyNumberFormat="1" applyFont="1" applyFill="1" applyBorder="1" applyProtection="1"/>
    <xf numFmtId="4" fontId="0" fillId="0" borderId="0" xfId="0" applyNumberFormat="1" applyProtection="1"/>
    <xf numFmtId="4" fontId="12" fillId="0" borderId="0" xfId="0" applyNumberFormat="1" applyFont="1" applyProtection="1"/>
    <xf numFmtId="4" fontId="15" fillId="0" borderId="0" xfId="0" applyNumberFormat="1" applyFont="1" applyAlignment="1" applyProtection="1">
      <alignment horizontal="left" vertical="top"/>
    </xf>
    <xf numFmtId="0" fontId="12" fillId="0" borderId="0" xfId="0" applyFont="1" applyProtection="1"/>
    <xf numFmtId="4" fontId="15" fillId="0" borderId="0" xfId="0" applyNumberFormat="1" applyFont="1" applyAlignment="1" applyProtection="1">
      <alignment horizontal="center"/>
      <protection hidden="1"/>
    </xf>
    <xf numFmtId="4" fontId="16" fillId="0" borderId="0" xfId="0" applyNumberFormat="1" applyFont="1" applyBorder="1" applyAlignment="1" applyProtection="1">
      <alignment horizontal="center"/>
      <protection hidden="1"/>
    </xf>
    <xf numFmtId="4" fontId="17" fillId="0" borderId="0" xfId="0" applyNumberFormat="1" applyFont="1" applyAlignment="1" applyProtection="1">
      <alignment horizontal="center"/>
      <protection hidden="1"/>
    </xf>
    <xf numFmtId="4" fontId="16" fillId="0" borderId="0" xfId="0" applyNumberFormat="1" applyFont="1" applyAlignment="1" applyProtection="1">
      <alignment horizontal="center"/>
      <protection hidden="1"/>
    </xf>
    <xf numFmtId="0" fontId="19" fillId="2" borderId="20" xfId="0" applyFont="1" applyFill="1" applyBorder="1" applyAlignment="1" applyProtection="1">
      <alignment horizontal="center"/>
    </xf>
    <xf numFmtId="0" fontId="22" fillId="2" borderId="28" xfId="0" applyFont="1" applyFill="1" applyBorder="1" applyAlignment="1" applyProtection="1">
      <alignment horizontal="center" wrapText="1"/>
    </xf>
    <xf numFmtId="0" fontId="0" fillId="2" borderId="20" xfId="0" applyFill="1" applyBorder="1" applyAlignment="1" applyProtection="1">
      <alignment horizontal="center" wrapText="1"/>
    </xf>
    <xf numFmtId="0" fontId="11" fillId="2" borderId="20" xfId="0" applyFont="1" applyFill="1" applyBorder="1" applyAlignment="1" applyProtection="1">
      <alignment horizontal="center"/>
      <protection locked="0"/>
    </xf>
    <xf numFmtId="0" fontId="11" fillId="2" borderId="26" xfId="0" applyFont="1" applyFill="1" applyBorder="1" applyAlignment="1" applyProtection="1">
      <alignment horizontal="left"/>
      <protection locked="0"/>
    </xf>
    <xf numFmtId="0" fontId="11" fillId="2" borderId="27" xfId="0" applyFont="1" applyFill="1" applyBorder="1" applyAlignment="1" applyProtection="1">
      <alignment horizontal="center"/>
      <protection locked="0"/>
    </xf>
    <xf numFmtId="4" fontId="11" fillId="2" borderId="3" xfId="0" applyNumberFormat="1" applyFont="1" applyFill="1" applyBorder="1" applyAlignment="1" applyProtection="1">
      <alignment horizontal="center"/>
      <protection locked="0"/>
    </xf>
    <xf numFmtId="4" fontId="11" fillId="2" borderId="3" xfId="0" applyNumberFormat="1" applyFont="1" applyFill="1" applyBorder="1" applyAlignment="1" applyProtection="1">
      <alignment horizontal="right"/>
      <protection locked="0"/>
    </xf>
    <xf numFmtId="0" fontId="11" fillId="2" borderId="26" xfId="0" applyFont="1" applyFill="1" applyBorder="1" applyProtection="1">
      <protection locked="0"/>
    </xf>
    <xf numFmtId="0" fontId="11" fillId="2" borderId="26" xfId="0" applyFont="1" applyFill="1" applyBorder="1" applyAlignment="1" applyProtection="1">
      <alignment horizontal="center"/>
    </xf>
    <xf numFmtId="0" fontId="11" fillId="2" borderId="27" xfId="0" applyFont="1" applyFill="1" applyBorder="1" applyAlignment="1" applyProtection="1">
      <alignment horizontal="center"/>
    </xf>
    <xf numFmtId="4" fontId="11" fillId="2" borderId="3" xfId="0" applyNumberFormat="1" applyFont="1" applyFill="1" applyBorder="1" applyAlignment="1" applyProtection="1">
      <alignment horizontal="center"/>
    </xf>
    <xf numFmtId="0" fontId="14" fillId="2" borderId="16" xfId="0" applyFont="1" applyFill="1" applyBorder="1" applyAlignment="1">
      <alignment horizontal="center"/>
    </xf>
    <xf numFmtId="0" fontId="3" fillId="2" borderId="28" xfId="0" applyFont="1" applyFill="1" applyBorder="1" applyAlignment="1">
      <alignment horizontal="center" shrinkToFit="1"/>
    </xf>
    <xf numFmtId="0" fontId="12" fillId="2" borderId="20" xfId="0" applyFont="1" applyFill="1" applyBorder="1" applyAlignment="1" applyProtection="1">
      <alignment horizontal="center" wrapText="1"/>
    </xf>
    <xf numFmtId="0" fontId="7" fillId="2" borderId="26" xfId="0" applyFont="1" applyFill="1" applyBorder="1" applyProtection="1"/>
    <xf numFmtId="0" fontId="10" fillId="2" borderId="27" xfId="0" applyFont="1" applyFill="1" applyBorder="1" applyProtection="1"/>
    <xf numFmtId="0" fontId="10" fillId="2" borderId="28" xfId="0" applyFont="1" applyFill="1" applyBorder="1" applyAlignment="1" applyProtection="1">
      <alignment horizontal="center"/>
    </xf>
    <xf numFmtId="0" fontId="0" fillId="2" borderId="28" xfId="0" applyFill="1" applyBorder="1" applyAlignment="1" applyProtection="1">
      <alignment horizontal="center"/>
    </xf>
    <xf numFmtId="0" fontId="0" fillId="2" borderId="28" xfId="0" applyFill="1" applyBorder="1" applyAlignment="1" applyProtection="1">
      <alignment horizontal="center"/>
      <protection locked="0"/>
    </xf>
    <xf numFmtId="0" fontId="10" fillId="2" borderId="27" xfId="0" applyFont="1" applyFill="1" applyBorder="1" applyAlignment="1" applyProtection="1">
      <alignment horizontal="center"/>
    </xf>
    <xf numFmtId="4" fontId="0" fillId="0" borderId="0" xfId="0" applyNumberFormat="1" applyBorder="1" applyAlignment="1" applyProtection="1">
      <alignment horizontal="right"/>
      <protection hidden="1"/>
    </xf>
    <xf numFmtId="4" fontId="0" fillId="0" borderId="0" xfId="0" applyNumberFormat="1" applyAlignment="1" applyProtection="1">
      <alignment horizontal="right"/>
      <protection hidden="1"/>
    </xf>
    <xf numFmtId="4" fontId="0" fillId="0" borderId="0" xfId="0" applyNumberFormat="1" applyAlignment="1" applyProtection="1">
      <alignment horizontal="right"/>
    </xf>
    <xf numFmtId="0" fontId="23" fillId="0" borderId="0" xfId="0" applyFont="1"/>
    <xf numFmtId="0" fontId="24" fillId="0" borderId="0" xfId="0" applyFont="1"/>
    <xf numFmtId="0" fontId="0" fillId="2" borderId="10" xfId="0" applyFill="1" applyBorder="1" applyAlignment="1" applyProtection="1">
      <alignment horizontal="center"/>
      <protection locked="0"/>
    </xf>
    <xf numFmtId="49" fontId="11" fillId="2" borderId="36" xfId="0" applyNumberFormat="1" applyFont="1" applyFill="1" applyBorder="1" applyAlignment="1" applyProtection="1">
      <alignment horizontal="left"/>
      <protection locked="0"/>
    </xf>
    <xf numFmtId="4" fontId="19" fillId="2" borderId="55" xfId="0" applyNumberFormat="1" applyFont="1" applyFill="1" applyBorder="1" applyProtection="1">
      <protection hidden="1"/>
    </xf>
    <xf numFmtId="4" fontId="0" fillId="2" borderId="3" xfId="0" applyNumberFormat="1" applyFill="1" applyBorder="1" applyProtection="1">
      <protection hidden="1"/>
    </xf>
    <xf numFmtId="0" fontId="1" fillId="2" borderId="20" xfId="0" applyFont="1" applyFill="1" applyBorder="1" applyAlignment="1" applyProtection="1">
      <alignment horizontal="center"/>
      <protection locked="0"/>
    </xf>
    <xf numFmtId="0" fontId="1" fillId="2" borderId="27" xfId="0" applyFont="1" applyFill="1" applyBorder="1" applyAlignment="1" applyProtection="1">
      <alignment horizontal="center"/>
      <protection locked="0"/>
    </xf>
    <xf numFmtId="16" fontId="0" fillId="0" borderId="0" xfId="0" applyNumberFormat="1"/>
    <xf numFmtId="165" fontId="0" fillId="0" borderId="0" xfId="0" applyNumberFormat="1"/>
    <xf numFmtId="49" fontId="1" fillId="2" borderId="36" xfId="0" quotePrefix="1" applyNumberFormat="1" applyFont="1" applyFill="1" applyBorder="1" applyAlignment="1" applyProtection="1">
      <alignment horizontal="left"/>
      <protection locked="0"/>
    </xf>
    <xf numFmtId="4" fontId="1" fillId="2" borderId="36" xfId="0" quotePrefix="1" applyNumberFormat="1" applyFont="1" applyFill="1" applyBorder="1" applyAlignment="1" applyProtection="1">
      <alignment horizontal="left"/>
      <protection locked="0"/>
    </xf>
    <xf numFmtId="49" fontId="1" fillId="2" borderId="3" xfId="0" applyNumberFormat="1" applyFont="1" applyFill="1" applyBorder="1" applyProtection="1">
      <protection locked="0"/>
    </xf>
    <xf numFmtId="0" fontId="1" fillId="2" borderId="48" xfId="0" applyFont="1" applyFill="1" applyBorder="1" applyAlignment="1">
      <alignment horizontal="center"/>
    </xf>
    <xf numFmtId="0" fontId="3" fillId="2" borderId="13" xfId="0" applyFont="1" applyFill="1" applyBorder="1" applyAlignment="1" applyProtection="1">
      <alignment horizontal="center"/>
    </xf>
    <xf numFmtId="0" fontId="0" fillId="0" borderId="58" xfId="0" applyBorder="1" applyAlignment="1"/>
    <xf numFmtId="4" fontId="15" fillId="0" borderId="0" xfId="0" applyNumberFormat="1" applyFont="1" applyAlignment="1" applyProtection="1">
      <alignment horizontal="center"/>
      <protection hidden="1"/>
    </xf>
    <xf numFmtId="0" fontId="0" fillId="0" borderId="0" xfId="0" applyAlignment="1">
      <alignment horizontal="center"/>
    </xf>
    <xf numFmtId="49" fontId="0" fillId="2" borderId="3" xfId="0" applyNumberFormat="1" applyFill="1" applyBorder="1" applyAlignment="1" applyProtection="1">
      <alignment horizontal="center"/>
      <protection locked="0"/>
    </xf>
    <xf numFmtId="49" fontId="0" fillId="2" borderId="3" xfId="0" applyNumberFormat="1" applyFill="1" applyBorder="1" applyAlignment="1" applyProtection="1">
      <alignment horizontal="center"/>
    </xf>
    <xf numFmtId="49" fontId="0" fillId="2" borderId="40" xfId="0" applyNumberFormat="1" applyFill="1" applyBorder="1" applyAlignment="1" applyProtection="1">
      <alignment horizontal="center"/>
    </xf>
    <xf numFmtId="49" fontId="0" fillId="2" borderId="59" xfId="0" applyNumberFormat="1" applyFill="1" applyBorder="1" applyAlignment="1" applyProtection="1">
      <alignment horizontal="center"/>
    </xf>
    <xf numFmtId="0" fontId="14" fillId="2" borderId="0" xfId="0" applyFont="1" applyFill="1" applyAlignment="1">
      <alignment horizontal="center"/>
    </xf>
    <xf numFmtId="0" fontId="11" fillId="2" borderId="30" xfId="0" applyFont="1" applyFill="1" applyBorder="1" applyAlignment="1">
      <alignment horizontal="center"/>
    </xf>
    <xf numFmtId="0" fontId="11" fillId="2" borderId="16" xfId="0" applyFont="1" applyFill="1" applyBorder="1" applyAlignment="1">
      <alignment horizontal="center"/>
    </xf>
    <xf numFmtId="0" fontId="11" fillId="2" borderId="17" xfId="0" applyFont="1" applyFill="1" applyBorder="1" applyAlignment="1">
      <alignment horizontal="center"/>
    </xf>
    <xf numFmtId="0" fontId="11" fillId="2" borderId="60" xfId="0" applyFont="1" applyFill="1" applyBorder="1" applyAlignment="1">
      <alignment horizontal="center"/>
    </xf>
    <xf numFmtId="0" fontId="11" fillId="2" borderId="30" xfId="0" applyFont="1" applyFill="1" applyBorder="1" applyAlignment="1">
      <alignment horizontal="center" textRotation="90" wrapText="1" shrinkToFit="1"/>
    </xf>
    <xf numFmtId="0" fontId="11" fillId="0" borderId="17" xfId="0" applyFont="1" applyBorder="1" applyAlignment="1">
      <alignment horizontal="center" wrapText="1"/>
    </xf>
    <xf numFmtId="0" fontId="11" fillId="0" borderId="6" xfId="0" applyFont="1" applyBorder="1" applyAlignment="1">
      <alignment horizontal="center" wrapText="1"/>
    </xf>
    <xf numFmtId="0" fontId="11" fillId="0" borderId="32" xfId="0" applyFont="1" applyBorder="1" applyAlignment="1">
      <alignment horizontal="center" wrapText="1"/>
    </xf>
    <xf numFmtId="0" fontId="11" fillId="2" borderId="30" xfId="0" applyFont="1" applyFill="1" applyBorder="1" applyAlignment="1">
      <alignment textRotation="90" shrinkToFit="1"/>
    </xf>
    <xf numFmtId="0" fontId="11" fillId="0" borderId="17" xfId="0" applyFont="1" applyBorder="1" applyAlignment="1"/>
    <xf numFmtId="0" fontId="11" fillId="0" borderId="6" xfId="0" applyFont="1" applyBorder="1" applyAlignment="1"/>
    <xf numFmtId="0" fontId="11" fillId="0" borderId="32" xfId="0" applyFont="1" applyBorder="1" applyAlignment="1"/>
    <xf numFmtId="0" fontId="11" fillId="2" borderId="13" xfId="0" applyFont="1" applyFill="1" applyBorder="1" applyAlignment="1">
      <alignment horizontal="center"/>
    </xf>
    <xf numFmtId="0" fontId="11" fillId="2" borderId="33" xfId="0" applyFont="1" applyFill="1" applyBorder="1" applyAlignment="1">
      <alignment horizontal="center"/>
    </xf>
    <xf numFmtId="0" fontId="11" fillId="2" borderId="14" xfId="0" applyFont="1" applyFill="1" applyBorder="1" applyAlignment="1">
      <alignment horizontal="center"/>
    </xf>
    <xf numFmtId="0" fontId="11" fillId="2" borderId="12" xfId="0" applyFont="1" applyFill="1" applyBorder="1" applyAlignment="1">
      <alignment horizontal="center" wrapText="1"/>
    </xf>
    <xf numFmtId="0" fontId="11" fillId="0" borderId="57" xfId="0" applyFont="1" applyBorder="1" applyAlignment="1">
      <alignment horizontal="center" wrapText="1"/>
    </xf>
    <xf numFmtId="0" fontId="12" fillId="2" borderId="45" xfId="0" applyFont="1" applyFill="1" applyBorder="1" applyAlignment="1">
      <alignment horizontal="center"/>
    </xf>
    <xf numFmtId="0" fontId="12" fillId="2" borderId="47" xfId="0" applyFont="1" applyFill="1" applyBorder="1" applyAlignment="1">
      <alignment horizontal="center"/>
    </xf>
    <xf numFmtId="4" fontId="11" fillId="2" borderId="34" xfId="0" applyNumberFormat="1" applyFont="1" applyFill="1" applyBorder="1" applyAlignment="1" applyProtection="1">
      <alignment horizontal="right"/>
    </xf>
    <xf numFmtId="4" fontId="11" fillId="2" borderId="2" xfId="0" applyNumberFormat="1" applyFont="1" applyFill="1" applyBorder="1" applyAlignment="1" applyProtection="1">
      <alignment horizontal="right"/>
    </xf>
    <xf numFmtId="4" fontId="11" fillId="2" borderId="35" xfId="0" applyNumberFormat="1" applyFont="1" applyFill="1" applyBorder="1" applyAlignment="1" applyProtection="1">
      <alignment horizontal="right"/>
    </xf>
    <xf numFmtId="0" fontId="12" fillId="2" borderId="30" xfId="0" applyFont="1" applyFill="1" applyBorder="1" applyAlignment="1" applyProtection="1">
      <alignment horizontal="center" shrinkToFit="1"/>
    </xf>
    <xf numFmtId="0" fontId="12" fillId="2" borderId="61" xfId="0" applyFont="1" applyFill="1" applyBorder="1" applyAlignment="1" applyProtection="1">
      <alignment horizontal="center" shrinkToFit="1"/>
    </xf>
    <xf numFmtId="0" fontId="12" fillId="2" borderId="38" xfId="0" applyFont="1" applyFill="1" applyBorder="1" applyAlignment="1" applyProtection="1">
      <alignment horizontal="center"/>
    </xf>
    <xf numFmtId="0" fontId="12" fillId="2" borderId="16" xfId="0" applyFont="1" applyFill="1" applyBorder="1" applyAlignment="1" applyProtection="1">
      <alignment horizontal="center"/>
    </xf>
    <xf numFmtId="0" fontId="12" fillId="2" borderId="61"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13" xfId="0" applyFont="1" applyFill="1" applyBorder="1" applyAlignment="1" applyProtection="1">
      <alignment horizontal="center"/>
    </xf>
    <xf numFmtId="0" fontId="12" fillId="2" borderId="14" xfId="0" applyFont="1" applyFill="1" applyBorder="1" applyAlignment="1" applyProtection="1">
      <alignment horizontal="center"/>
    </xf>
    <xf numFmtId="0" fontId="11" fillId="2" borderId="1" xfId="0" applyFont="1" applyFill="1" applyBorder="1" applyAlignment="1" applyProtection="1">
      <alignment horizontal="center"/>
      <protection locked="0"/>
    </xf>
    <xf numFmtId="0" fontId="11" fillId="2" borderId="62" xfId="0" applyFont="1" applyFill="1" applyBorder="1" applyAlignment="1" applyProtection="1">
      <alignment horizontal="center"/>
      <protection locked="0"/>
    </xf>
    <xf numFmtId="0" fontId="11" fillId="2" borderId="4" xfId="0" applyFont="1" applyFill="1" applyBorder="1" applyAlignment="1" applyProtection="1">
      <alignment horizontal="center"/>
      <protection locked="0"/>
    </xf>
    <xf numFmtId="0" fontId="11" fillId="2" borderId="63" xfId="0" applyFont="1" applyFill="1" applyBorder="1" applyAlignment="1" applyProtection="1">
      <alignment horizontal="center"/>
      <protection locked="0"/>
    </xf>
    <xf numFmtId="0" fontId="12" fillId="2" borderId="66" xfId="0" applyFont="1" applyFill="1" applyBorder="1" applyAlignment="1">
      <alignment horizontal="center"/>
    </xf>
    <xf numFmtId="0" fontId="12" fillId="2" borderId="67" xfId="0" applyFont="1" applyFill="1" applyBorder="1" applyAlignment="1">
      <alignment horizontal="center"/>
    </xf>
    <xf numFmtId="4" fontId="11" fillId="2" borderId="40" xfId="0" applyNumberFormat="1" applyFont="1" applyFill="1" applyBorder="1" applyAlignment="1">
      <alignment horizontal="right"/>
    </xf>
    <xf numFmtId="4" fontId="11" fillId="2" borderId="37" xfId="0" applyNumberFormat="1" applyFont="1" applyFill="1" applyBorder="1" applyAlignment="1">
      <alignment horizontal="right"/>
    </xf>
    <xf numFmtId="4" fontId="11" fillId="2" borderId="59" xfId="0" applyNumberFormat="1" applyFont="1" applyFill="1" applyBorder="1" applyAlignment="1">
      <alignment horizontal="right"/>
    </xf>
    <xf numFmtId="0" fontId="12" fillId="2" borderId="13" xfId="0" applyFont="1" applyFill="1" applyBorder="1" applyAlignment="1">
      <alignment horizontal="center"/>
    </xf>
    <xf numFmtId="0" fontId="12" fillId="2" borderId="33" xfId="0" applyFont="1" applyFill="1" applyBorder="1" applyAlignment="1">
      <alignment horizontal="center"/>
    </xf>
    <xf numFmtId="0" fontId="12" fillId="2" borderId="14" xfId="0" applyFont="1" applyFill="1" applyBorder="1" applyAlignment="1">
      <alignment horizontal="center"/>
    </xf>
    <xf numFmtId="0" fontId="12" fillId="2" borderId="30" xfId="0" applyFont="1" applyFill="1" applyBorder="1" applyAlignment="1">
      <alignment horizontal="center"/>
    </xf>
    <xf numFmtId="0" fontId="12" fillId="2" borderId="16" xfId="0" applyFont="1" applyFill="1" applyBorder="1" applyAlignment="1">
      <alignment horizontal="center"/>
    </xf>
    <xf numFmtId="0" fontId="12" fillId="2" borderId="17" xfId="0" applyFont="1" applyFill="1" applyBorder="1" applyAlignment="1">
      <alignment horizontal="center"/>
    </xf>
    <xf numFmtId="4" fontId="19" fillId="2" borderId="40" xfId="0" applyNumberFormat="1" applyFont="1" applyFill="1" applyBorder="1" applyAlignment="1" applyProtection="1">
      <alignment horizontal="right"/>
    </xf>
    <xf numFmtId="4" fontId="19" fillId="2" borderId="37" xfId="0" applyNumberFormat="1" applyFont="1" applyFill="1" applyBorder="1" applyAlignment="1" applyProtection="1">
      <alignment horizontal="right"/>
    </xf>
    <xf numFmtId="4" fontId="19" fillId="2" borderId="59" xfId="0" applyNumberFormat="1" applyFont="1" applyFill="1" applyBorder="1" applyAlignment="1" applyProtection="1">
      <alignment horizontal="right"/>
    </xf>
    <xf numFmtId="0" fontId="12" fillId="2" borderId="19" xfId="0" applyFont="1" applyFill="1" applyBorder="1" applyAlignment="1" applyProtection="1">
      <alignment horizontal="center"/>
    </xf>
    <xf numFmtId="0" fontId="12" fillId="2" borderId="25" xfId="0" applyFont="1" applyFill="1" applyBorder="1" applyAlignment="1" applyProtection="1">
      <alignment horizontal="center"/>
    </xf>
    <xf numFmtId="0" fontId="12" fillId="2" borderId="52" xfId="0" applyFont="1" applyFill="1" applyBorder="1" applyAlignment="1" applyProtection="1">
      <alignment horizontal="center" shrinkToFit="1"/>
    </xf>
    <xf numFmtId="0" fontId="12" fillId="2" borderId="54" xfId="0" applyFont="1" applyFill="1" applyBorder="1" applyAlignment="1" applyProtection="1">
      <alignment horizontal="center" shrinkToFit="1"/>
    </xf>
    <xf numFmtId="4" fontId="11" fillId="2" borderId="40" xfId="0" applyNumberFormat="1" applyFont="1" applyFill="1" applyBorder="1" applyAlignment="1" applyProtection="1">
      <alignment horizontal="right"/>
    </xf>
    <xf numFmtId="4" fontId="11" fillId="2" borderId="37" xfId="0" applyNumberFormat="1" applyFont="1" applyFill="1" applyBorder="1" applyAlignment="1" applyProtection="1">
      <alignment horizontal="right"/>
    </xf>
    <xf numFmtId="4" fontId="11" fillId="2" borderId="59" xfId="0" applyNumberFormat="1" applyFont="1" applyFill="1" applyBorder="1" applyAlignment="1" applyProtection="1">
      <alignment horizontal="right"/>
    </xf>
    <xf numFmtId="0" fontId="12" fillId="2" borderId="18" xfId="0" applyFont="1" applyFill="1" applyBorder="1" applyAlignment="1">
      <alignment horizontal="center"/>
    </xf>
    <xf numFmtId="0" fontId="12" fillId="2" borderId="24" xfId="0" applyFont="1" applyFill="1" applyBorder="1" applyAlignment="1">
      <alignment horizontal="center"/>
    </xf>
    <xf numFmtId="0" fontId="12" fillId="2" borderId="19" xfId="0" applyFont="1" applyFill="1" applyBorder="1" applyAlignment="1">
      <alignment horizontal="center"/>
    </xf>
    <xf numFmtId="0" fontId="12" fillId="2" borderId="25" xfId="0" applyFont="1" applyFill="1" applyBorder="1" applyAlignment="1">
      <alignment horizontal="center"/>
    </xf>
    <xf numFmtId="0" fontId="12" fillId="2" borderId="20" xfId="0" applyFont="1" applyFill="1" applyBorder="1" applyAlignment="1">
      <alignment horizontal="center"/>
    </xf>
    <xf numFmtId="0" fontId="12" fillId="2" borderId="27" xfId="0" applyFont="1" applyFill="1" applyBorder="1" applyAlignment="1">
      <alignment horizontal="center"/>
    </xf>
    <xf numFmtId="0" fontId="12" fillId="2" borderId="1" xfId="0" applyFont="1" applyFill="1" applyBorder="1" applyAlignment="1">
      <alignment horizontal="center"/>
    </xf>
    <xf numFmtId="0" fontId="12" fillId="2" borderId="0" xfId="0" applyFont="1" applyFill="1" applyBorder="1" applyAlignment="1">
      <alignment horizontal="center"/>
    </xf>
    <xf numFmtId="0" fontId="12" fillId="2" borderId="31" xfId="0" applyFont="1" applyFill="1" applyBorder="1" applyAlignment="1">
      <alignment horizontal="center"/>
    </xf>
    <xf numFmtId="4" fontId="12" fillId="2" borderId="40" xfId="0" applyNumberFormat="1" applyFont="1" applyFill="1" applyBorder="1" applyAlignment="1">
      <alignment horizontal="center"/>
    </xf>
    <xf numFmtId="4" fontId="12" fillId="2" borderId="56" xfId="0" applyNumberFormat="1" applyFont="1" applyFill="1" applyBorder="1" applyAlignment="1">
      <alignment horizontal="center"/>
    </xf>
    <xf numFmtId="4" fontId="12" fillId="2" borderId="66" xfId="0" applyNumberFormat="1" applyFont="1" applyFill="1" applyBorder="1" applyAlignment="1">
      <alignment horizontal="center"/>
    </xf>
    <xf numFmtId="4" fontId="12" fillId="2" borderId="67" xfId="0" applyNumberFormat="1" applyFont="1" applyFill="1" applyBorder="1" applyAlignment="1">
      <alignment horizontal="center"/>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32" xfId="0" applyFont="1" applyFill="1" applyBorder="1" applyAlignment="1">
      <alignment horizontal="center"/>
    </xf>
    <xf numFmtId="4" fontId="0" fillId="0" borderId="67" xfId="0" applyNumberFormat="1" applyBorder="1" applyAlignment="1">
      <alignment horizontal="center"/>
    </xf>
    <xf numFmtId="0" fontId="12" fillId="2" borderId="64" xfId="0" applyFont="1" applyFill="1" applyBorder="1" applyAlignment="1">
      <alignment horizontal="center"/>
    </xf>
    <xf numFmtId="49" fontId="11" fillId="2" borderId="68" xfId="0" applyNumberFormat="1" applyFont="1" applyFill="1" applyBorder="1" applyAlignment="1" applyProtection="1">
      <alignment horizontal="center"/>
      <protection locked="0"/>
    </xf>
    <xf numFmtId="49" fontId="11" fillId="2" borderId="36" xfId="0" applyNumberFormat="1" applyFont="1" applyFill="1" applyBorder="1" applyAlignment="1" applyProtection="1">
      <alignment horizontal="center"/>
      <protection locked="0"/>
    </xf>
    <xf numFmtId="49" fontId="11" fillId="2" borderId="69" xfId="0" applyNumberFormat="1" applyFont="1" applyFill="1" applyBorder="1" applyAlignment="1" applyProtection="1">
      <alignment horizontal="center"/>
      <protection locked="0"/>
    </xf>
    <xf numFmtId="49" fontId="11" fillId="2" borderId="6" xfId="0" applyNumberFormat="1" applyFont="1" applyFill="1" applyBorder="1" applyAlignment="1" applyProtection="1">
      <alignment horizontal="center"/>
      <protection locked="0"/>
    </xf>
    <xf numFmtId="49" fontId="11" fillId="2" borderId="7" xfId="0" applyNumberFormat="1" applyFont="1" applyFill="1" applyBorder="1" applyAlignment="1" applyProtection="1">
      <alignment horizontal="center"/>
      <protection locked="0"/>
    </xf>
    <xf numFmtId="49" fontId="11" fillId="2" borderId="70" xfId="0" applyNumberFormat="1" applyFont="1" applyFill="1" applyBorder="1" applyAlignment="1" applyProtection="1">
      <alignment horizontal="center"/>
      <protection locked="0"/>
    </xf>
    <xf numFmtId="49" fontId="11" fillId="2" borderId="71" xfId="0" applyNumberFormat="1" applyFont="1" applyFill="1" applyBorder="1" applyAlignment="1" applyProtection="1">
      <alignment horizontal="center"/>
      <protection locked="0"/>
    </xf>
    <xf numFmtId="49" fontId="11" fillId="2" borderId="72" xfId="0" applyNumberFormat="1" applyFont="1" applyFill="1" applyBorder="1" applyAlignment="1" applyProtection="1">
      <alignment horizontal="center"/>
      <protection locked="0"/>
    </xf>
    <xf numFmtId="3" fontId="11" fillId="2" borderId="22" xfId="0" applyNumberFormat="1" applyFont="1" applyFill="1" applyBorder="1" applyAlignment="1" applyProtection="1">
      <alignment horizontal="center"/>
      <protection locked="0"/>
    </xf>
    <xf numFmtId="3" fontId="11" fillId="2" borderId="24" xfId="0" applyNumberFormat="1" applyFont="1" applyFill="1" applyBorder="1" applyAlignment="1" applyProtection="1">
      <alignment horizontal="center"/>
      <protection locked="0"/>
    </xf>
    <xf numFmtId="49" fontId="11" fillId="2" borderId="64" xfId="0" applyNumberFormat="1" applyFont="1" applyFill="1" applyBorder="1" applyAlignment="1" applyProtection="1">
      <alignment horizontal="center"/>
      <protection locked="0"/>
    </xf>
    <xf numFmtId="49" fontId="11" fillId="2" borderId="31" xfId="0" applyNumberFormat="1" applyFont="1" applyFill="1" applyBorder="1" applyAlignment="1" applyProtection="1">
      <alignment horizontal="center"/>
      <protection locked="0"/>
    </xf>
    <xf numFmtId="49" fontId="11" fillId="2" borderId="32" xfId="0" applyNumberFormat="1" applyFont="1" applyFill="1" applyBorder="1" applyAlignment="1" applyProtection="1">
      <alignment horizontal="center"/>
      <protection locked="0"/>
    </xf>
    <xf numFmtId="0" fontId="12" fillId="2" borderId="26" xfId="0" applyFont="1" applyFill="1" applyBorder="1" applyAlignment="1">
      <alignment horizontal="center"/>
    </xf>
    <xf numFmtId="4" fontId="11" fillId="2" borderId="64" xfId="0" applyNumberFormat="1" applyFont="1" applyFill="1" applyBorder="1" applyAlignment="1" applyProtection="1">
      <alignment horizontal="left"/>
      <protection locked="0"/>
    </xf>
    <xf numFmtId="4" fontId="11" fillId="2" borderId="0" xfId="0" applyNumberFormat="1" applyFont="1" applyFill="1" applyBorder="1" applyAlignment="1" applyProtection="1">
      <alignment horizontal="left"/>
      <protection locked="0"/>
    </xf>
    <xf numFmtId="4" fontId="11" fillId="2" borderId="65" xfId="0" applyNumberFormat="1" applyFont="1" applyFill="1" applyBorder="1" applyAlignment="1" applyProtection="1">
      <alignment horizontal="left"/>
      <protection locked="0"/>
    </xf>
    <xf numFmtId="4" fontId="11" fillId="2" borderId="5" xfId="0" applyNumberFormat="1" applyFont="1" applyFill="1" applyBorder="1" applyAlignment="1" applyProtection="1">
      <alignment horizontal="left"/>
      <protection locked="0"/>
    </xf>
    <xf numFmtId="0" fontId="11" fillId="2" borderId="0" xfId="0" applyFont="1" applyFill="1" applyBorder="1" applyAlignment="1" applyProtection="1">
      <alignment horizontal="left"/>
      <protection locked="0"/>
    </xf>
    <xf numFmtId="0" fontId="11" fillId="2" borderId="31" xfId="0" applyFont="1" applyFill="1" applyBorder="1" applyAlignment="1" applyProtection="1">
      <alignment horizontal="left"/>
      <protection locked="0"/>
    </xf>
    <xf numFmtId="0" fontId="11" fillId="2" borderId="5" xfId="0" applyFont="1" applyFill="1" applyBorder="1" applyAlignment="1" applyProtection="1">
      <alignment horizontal="left"/>
      <protection locked="0"/>
    </xf>
    <xf numFmtId="0" fontId="11" fillId="2" borderId="43" xfId="0" applyFont="1" applyFill="1" applyBorder="1" applyAlignment="1" applyProtection="1">
      <alignment horizontal="left"/>
      <protection locked="0"/>
    </xf>
    <xf numFmtId="0" fontId="12" fillId="2" borderId="40" xfId="0" applyFont="1" applyFill="1" applyBorder="1" applyAlignment="1">
      <alignment horizontal="center"/>
    </xf>
    <xf numFmtId="0" fontId="12" fillId="2" borderId="37" xfId="0" applyFont="1" applyFill="1" applyBorder="1" applyAlignment="1">
      <alignment horizontal="center"/>
    </xf>
    <xf numFmtId="0" fontId="12" fillId="2" borderId="71" xfId="0" applyFont="1" applyFill="1" applyBorder="1" applyAlignment="1">
      <alignment horizontal="center"/>
    </xf>
    <xf numFmtId="0" fontId="12" fillId="2" borderId="41" xfId="0" applyFont="1" applyFill="1" applyBorder="1" applyAlignment="1">
      <alignment horizontal="center"/>
    </xf>
    <xf numFmtId="0" fontId="11" fillId="2" borderId="64"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11" fillId="2" borderId="65" xfId="0" applyFont="1" applyFill="1" applyBorder="1" applyAlignment="1" applyProtection="1">
      <alignment horizontal="center"/>
      <protection locked="0"/>
    </xf>
    <xf numFmtId="0" fontId="11" fillId="2" borderId="5" xfId="0" applyFont="1" applyFill="1" applyBorder="1" applyAlignment="1" applyProtection="1">
      <alignment horizontal="center"/>
      <protection locked="0"/>
    </xf>
    <xf numFmtId="0" fontId="11" fillId="2" borderId="31" xfId="0" applyFont="1" applyFill="1" applyBorder="1" applyAlignment="1" applyProtection="1">
      <alignment horizontal="center"/>
      <protection locked="0"/>
    </xf>
    <xf numFmtId="0" fontId="11" fillId="2" borderId="43" xfId="0" applyFont="1" applyFill="1" applyBorder="1" applyAlignment="1" applyProtection="1">
      <alignment horizontal="center"/>
      <protection locked="0"/>
    </xf>
    <xf numFmtId="4" fontId="0" fillId="2" borderId="1" xfId="0" applyNumberFormat="1" applyFill="1" applyBorder="1" applyAlignment="1" applyProtection="1">
      <alignment horizontal="center"/>
      <protection locked="0"/>
    </xf>
    <xf numFmtId="4" fontId="0" fillId="2" borderId="0" xfId="0" applyNumberFormat="1" applyFill="1" applyBorder="1" applyAlignment="1" applyProtection="1">
      <alignment horizontal="center"/>
      <protection locked="0"/>
    </xf>
    <xf numFmtId="4" fontId="0" fillId="2" borderId="4" xfId="0" applyNumberFormat="1" applyFill="1" applyBorder="1" applyAlignment="1" applyProtection="1">
      <alignment horizontal="center"/>
      <protection locked="0"/>
    </xf>
    <xf numFmtId="4" fontId="0" fillId="2" borderId="5" xfId="0" applyNumberFormat="1" applyFill="1" applyBorder="1" applyAlignment="1" applyProtection="1">
      <alignment horizontal="center"/>
      <protection locked="0"/>
    </xf>
    <xf numFmtId="4" fontId="19" fillId="2" borderId="13" xfId="0" applyNumberFormat="1" applyFont="1" applyFill="1" applyBorder="1" applyAlignment="1" applyProtection="1"/>
    <xf numFmtId="4" fontId="19" fillId="2" borderId="33" xfId="0" applyNumberFormat="1" applyFont="1" applyFill="1" applyBorder="1" applyAlignment="1" applyProtection="1"/>
    <xf numFmtId="4" fontId="19" fillId="2" borderId="14" xfId="0" applyNumberFormat="1" applyFont="1" applyFill="1" applyBorder="1" applyAlignment="1" applyProtection="1"/>
    <xf numFmtId="4" fontId="12" fillId="2" borderId="30" xfId="0" applyNumberFormat="1" applyFont="1" applyFill="1" applyBorder="1" applyAlignment="1">
      <alignment horizontal="center"/>
    </xf>
    <xf numFmtId="4" fontId="12" fillId="2" borderId="16" xfId="0" applyNumberFormat="1" applyFont="1" applyFill="1" applyBorder="1" applyAlignment="1">
      <alignment horizontal="center"/>
    </xf>
    <xf numFmtId="0" fontId="12" fillId="2" borderId="30" xfId="0" applyFont="1" applyFill="1" applyBorder="1" applyAlignment="1">
      <alignment horizontal="center" shrinkToFit="1"/>
    </xf>
    <xf numFmtId="0" fontId="12" fillId="2" borderId="61" xfId="0" applyFont="1" applyFill="1" applyBorder="1" applyAlignment="1">
      <alignment horizontal="center" shrinkToFit="1"/>
    </xf>
    <xf numFmtId="0" fontId="12" fillId="2" borderId="38" xfId="0" applyFont="1" applyFill="1" applyBorder="1" applyAlignment="1">
      <alignment horizontal="center"/>
    </xf>
    <xf numFmtId="0" fontId="12" fillId="2" borderId="61" xfId="0" applyFont="1" applyFill="1" applyBorder="1" applyAlignment="1">
      <alignment horizontal="center"/>
    </xf>
    <xf numFmtId="4" fontId="19" fillId="2" borderId="40" xfId="0" applyNumberFormat="1" applyFont="1" applyFill="1" applyBorder="1" applyAlignment="1" applyProtection="1">
      <alignment horizontal="right"/>
      <protection locked="0"/>
    </xf>
    <xf numFmtId="4" fontId="19" fillId="2" borderId="37" xfId="0" applyNumberFormat="1" applyFont="1" applyFill="1" applyBorder="1" applyAlignment="1" applyProtection="1">
      <alignment horizontal="right"/>
      <protection locked="0"/>
    </xf>
    <xf numFmtId="4" fontId="19" fillId="2" borderId="59" xfId="0" applyNumberFormat="1" applyFont="1" applyFill="1" applyBorder="1" applyAlignment="1" applyProtection="1">
      <alignment horizontal="right"/>
      <protection locked="0"/>
    </xf>
    <xf numFmtId="4" fontId="19" fillId="2" borderId="40" xfId="0" applyNumberFormat="1" applyFont="1" applyFill="1" applyBorder="1" applyAlignment="1">
      <alignment horizontal="right"/>
    </xf>
    <xf numFmtId="4" fontId="19" fillId="2" borderId="37" xfId="0" applyNumberFormat="1" applyFont="1" applyFill="1" applyBorder="1" applyAlignment="1">
      <alignment horizontal="right"/>
    </xf>
    <xf numFmtId="4" fontId="19" fillId="2" borderId="59" xfId="0" applyNumberFormat="1" applyFont="1" applyFill="1" applyBorder="1" applyAlignment="1">
      <alignment horizontal="right"/>
    </xf>
    <xf numFmtId="4" fontId="20" fillId="2" borderId="40" xfId="0" applyNumberFormat="1" applyFont="1" applyFill="1" applyBorder="1" applyAlignment="1">
      <alignment horizontal="right"/>
    </xf>
    <xf numFmtId="4" fontId="20" fillId="2" borderId="37" xfId="0" applyNumberFormat="1" applyFont="1" applyFill="1" applyBorder="1" applyAlignment="1">
      <alignment horizontal="right"/>
    </xf>
    <xf numFmtId="4" fontId="20" fillId="2" borderId="59" xfId="0" applyNumberFormat="1" applyFont="1" applyFill="1" applyBorder="1" applyAlignment="1">
      <alignment horizontal="right"/>
    </xf>
    <xf numFmtId="49" fontId="1" fillId="2" borderId="68" xfId="0" applyNumberFormat="1" applyFont="1" applyFill="1" applyBorder="1" applyAlignment="1" applyProtection="1">
      <alignment horizontal="center"/>
      <protection locked="0"/>
    </xf>
    <xf numFmtId="4" fontId="11" fillId="2" borderId="1" xfId="0" applyNumberFormat="1" applyFont="1" applyFill="1" applyBorder="1" applyAlignment="1" applyProtection="1">
      <alignment horizontal="center"/>
      <protection locked="0"/>
    </xf>
    <xf numFmtId="4" fontId="12" fillId="2" borderId="66" xfId="0" applyNumberFormat="1" applyFont="1" applyFill="1" applyBorder="1" applyAlignment="1" applyProtection="1">
      <alignment horizontal="center"/>
    </xf>
    <xf numFmtId="4" fontId="12" fillId="2" borderId="67" xfId="0" applyNumberFormat="1" applyFont="1" applyFill="1" applyBorder="1" applyAlignment="1" applyProtection="1">
      <alignment horizontal="center"/>
    </xf>
    <xf numFmtId="4" fontId="12" fillId="2" borderId="40" xfId="0" applyNumberFormat="1" applyFont="1" applyFill="1" applyBorder="1" applyAlignment="1" applyProtection="1">
      <alignment horizontal="center"/>
    </xf>
    <xf numFmtId="4" fontId="12" fillId="2" borderId="56" xfId="0" applyNumberFormat="1" applyFont="1" applyFill="1" applyBorder="1" applyAlignment="1" applyProtection="1">
      <alignment horizontal="center"/>
    </xf>
    <xf numFmtId="0" fontId="12" fillId="2" borderId="40" xfId="0" applyFont="1" applyFill="1" applyBorder="1" applyAlignment="1" applyProtection="1">
      <alignment horizontal="center"/>
    </xf>
    <xf numFmtId="0" fontId="12" fillId="2" borderId="37" xfId="0" applyFont="1" applyFill="1" applyBorder="1" applyAlignment="1" applyProtection="1">
      <alignment horizontal="center"/>
    </xf>
    <xf numFmtId="0" fontId="12" fillId="2" borderId="20" xfId="0" applyFont="1" applyFill="1" applyBorder="1" applyAlignment="1" applyProtection="1">
      <alignment horizontal="center"/>
    </xf>
    <xf numFmtId="0" fontId="12" fillId="2" borderId="26" xfId="0" applyFont="1" applyFill="1" applyBorder="1" applyAlignment="1" applyProtection="1">
      <alignment horizontal="center"/>
    </xf>
    <xf numFmtId="4" fontId="12" fillId="2" borderId="30" xfId="0" applyNumberFormat="1" applyFont="1" applyFill="1" applyBorder="1" applyAlignment="1" applyProtection="1">
      <alignment horizontal="center"/>
    </xf>
    <xf numFmtId="4" fontId="12" fillId="2" borderId="16" xfId="0" applyNumberFormat="1" applyFont="1" applyFill="1" applyBorder="1" applyAlignment="1" applyProtection="1">
      <alignment horizontal="center"/>
    </xf>
    <xf numFmtId="0" fontId="12" fillId="2" borderId="33" xfId="0" applyFont="1" applyFill="1" applyBorder="1" applyAlignment="1" applyProtection="1">
      <alignment horizontal="center"/>
    </xf>
    <xf numFmtId="0" fontId="12" fillId="2" borderId="30" xfId="0" applyFont="1" applyFill="1" applyBorder="1" applyAlignment="1" applyProtection="1">
      <alignment horizontal="center"/>
    </xf>
    <xf numFmtId="0" fontId="12" fillId="2" borderId="18" xfId="0" applyFont="1" applyFill="1" applyBorder="1" applyAlignment="1" applyProtection="1">
      <alignment horizontal="center"/>
    </xf>
    <xf numFmtId="0" fontId="12" fillId="2" borderId="24" xfId="0" applyFont="1" applyFill="1" applyBorder="1" applyAlignment="1" applyProtection="1">
      <alignment horizontal="center"/>
    </xf>
    <xf numFmtId="0" fontId="12" fillId="2" borderId="66" xfId="0" applyFont="1" applyFill="1" applyBorder="1" applyAlignment="1" applyProtection="1">
      <alignment horizontal="center"/>
    </xf>
    <xf numFmtId="0" fontId="12" fillId="2" borderId="67" xfId="0" applyFont="1" applyFill="1" applyBorder="1" applyAlignment="1" applyProtection="1">
      <alignment horizontal="center"/>
    </xf>
    <xf numFmtId="0" fontId="12" fillId="2" borderId="71" xfId="0" applyFont="1" applyFill="1" applyBorder="1" applyAlignment="1" applyProtection="1">
      <alignment horizontal="center"/>
    </xf>
    <xf numFmtId="0" fontId="12" fillId="2" borderId="41" xfId="0" applyFont="1" applyFill="1" applyBorder="1" applyAlignment="1" applyProtection="1">
      <alignment horizontal="center"/>
    </xf>
    <xf numFmtId="0" fontId="12" fillId="2" borderId="64" xfId="0" applyFont="1" applyFill="1" applyBorder="1" applyAlignment="1" applyProtection="1">
      <alignment horizontal="center"/>
    </xf>
    <xf numFmtId="0" fontId="12" fillId="2" borderId="31" xfId="0" applyFont="1" applyFill="1" applyBorder="1" applyAlignment="1" applyProtection="1">
      <alignment horizontal="center"/>
    </xf>
    <xf numFmtId="0" fontId="12" fillId="2" borderId="1" xfId="0" applyFont="1" applyFill="1" applyBorder="1" applyAlignment="1" applyProtection="1">
      <alignment horizontal="center"/>
    </xf>
    <xf numFmtId="0" fontId="12" fillId="2" borderId="0" xfId="0" applyFont="1" applyFill="1" applyBorder="1" applyAlignment="1" applyProtection="1">
      <alignment horizontal="center"/>
    </xf>
    <xf numFmtId="0" fontId="12" fillId="2" borderId="6" xfId="0" applyFont="1" applyFill="1" applyBorder="1" applyAlignment="1" applyProtection="1">
      <alignment horizontal="center"/>
    </xf>
    <xf numFmtId="0" fontId="12" fillId="2" borderId="7" xfId="0" applyFont="1" applyFill="1" applyBorder="1" applyAlignment="1" applyProtection="1">
      <alignment horizontal="center"/>
    </xf>
    <xf numFmtId="0" fontId="12" fillId="2" borderId="32" xfId="0" applyFont="1" applyFill="1" applyBorder="1" applyAlignment="1" applyProtection="1">
      <alignment horizontal="center"/>
    </xf>
    <xf numFmtId="4" fontId="20" fillId="2" borderId="40" xfId="0" applyNumberFormat="1" applyFont="1" applyFill="1" applyBorder="1" applyAlignment="1" applyProtection="1">
      <alignment horizontal="right"/>
    </xf>
    <xf numFmtId="4" fontId="20" fillId="2" borderId="37" xfId="0" applyNumberFormat="1" applyFont="1" applyFill="1" applyBorder="1" applyAlignment="1" applyProtection="1">
      <alignment horizontal="right"/>
    </xf>
    <xf numFmtId="4" fontId="20" fillId="2" borderId="59" xfId="0" applyNumberFormat="1" applyFont="1" applyFill="1" applyBorder="1" applyAlignment="1" applyProtection="1">
      <alignment horizontal="right"/>
    </xf>
    <xf numFmtId="0" fontId="11" fillId="2" borderId="1" xfId="0" applyFont="1" applyFill="1" applyBorder="1" applyAlignment="1" applyProtection="1">
      <alignment horizontal="center" wrapText="1"/>
      <protection locked="0"/>
    </xf>
    <xf numFmtId="0" fontId="11" fillId="2" borderId="62" xfId="0" applyFont="1" applyFill="1" applyBorder="1" applyAlignment="1" applyProtection="1">
      <alignment horizontal="center" wrapText="1"/>
      <protection locked="0"/>
    </xf>
    <xf numFmtId="0" fontId="11" fillId="2" borderId="4" xfId="0" applyFont="1" applyFill="1" applyBorder="1" applyAlignment="1" applyProtection="1">
      <alignment horizontal="center" wrapText="1"/>
      <protection locked="0"/>
    </xf>
    <xf numFmtId="0" fontId="11" fillId="2" borderId="63" xfId="0" applyFont="1" applyFill="1" applyBorder="1" applyAlignment="1" applyProtection="1">
      <alignment horizontal="center" wrapText="1"/>
      <protection locked="0"/>
    </xf>
    <xf numFmtId="0" fontId="0" fillId="0" borderId="37" xfId="0" applyBorder="1" applyAlignment="1">
      <alignment horizontal="right"/>
    </xf>
    <xf numFmtId="0" fontId="0" fillId="0" borderId="59" xfId="0" applyBorder="1" applyAlignment="1">
      <alignment horizontal="right"/>
    </xf>
    <xf numFmtId="4" fontId="19" fillId="2" borderId="34" xfId="0" applyNumberFormat="1" applyFont="1" applyFill="1" applyBorder="1" applyAlignment="1" applyProtection="1">
      <alignment horizontal="right"/>
    </xf>
    <xf numFmtId="0" fontId="0" fillId="0" borderId="2" xfId="0" applyBorder="1" applyAlignment="1">
      <alignment horizontal="right"/>
    </xf>
    <xf numFmtId="0" fontId="0" fillId="0" borderId="35" xfId="0" applyBorder="1" applyAlignment="1">
      <alignment horizontal="right"/>
    </xf>
    <xf numFmtId="4" fontId="0" fillId="0" borderId="67" xfId="0" applyNumberFormat="1" applyBorder="1" applyAlignment="1" applyProtection="1">
      <alignment horizontal="center"/>
    </xf>
    <xf numFmtId="4" fontId="19" fillId="4" borderId="51" xfId="0" applyNumberFormat="1" applyFont="1" applyFill="1" applyBorder="1" applyAlignment="1" applyProtection="1">
      <alignment horizontal="right" vertical="center"/>
      <protection locked="0" hidden="1"/>
    </xf>
    <xf numFmtId="49" fontId="1" fillId="2" borderId="71" xfId="0" applyNumberFormat="1" applyFont="1" applyFill="1" applyBorder="1" applyAlignment="1" applyProtection="1">
      <alignment horizontal="center"/>
      <protection locked="0"/>
    </xf>
    <xf numFmtId="0" fontId="12" fillId="2" borderId="27" xfId="0" applyFont="1" applyFill="1" applyBorder="1" applyAlignment="1" applyProtection="1">
      <alignment horizontal="center"/>
    </xf>
    <xf numFmtId="0" fontId="12" fillId="2" borderId="45" xfId="0" applyFont="1" applyFill="1" applyBorder="1" applyAlignment="1" applyProtection="1">
      <alignment horizontal="center"/>
    </xf>
    <xf numFmtId="0" fontId="12" fillId="2" borderId="47" xfId="0" applyFont="1" applyFill="1" applyBorder="1" applyAlignment="1" applyProtection="1">
      <alignment horizontal="center"/>
    </xf>
    <xf numFmtId="49" fontId="1" fillId="2" borderId="64" xfId="0" applyNumberFormat="1" applyFont="1" applyFill="1" applyBorder="1" applyAlignment="1" applyProtection="1">
      <alignment horizontal="center"/>
      <protection locked="0"/>
    </xf>
    <xf numFmtId="0" fontId="0" fillId="0" borderId="37" xfId="0" applyBorder="1" applyAlignment="1" applyProtection="1">
      <alignment horizontal="right"/>
    </xf>
    <xf numFmtId="0" fontId="0" fillId="0" borderId="59" xfId="0" applyBorder="1" applyAlignment="1" applyProtection="1">
      <alignment horizontal="right"/>
    </xf>
    <xf numFmtId="0" fontId="0" fillId="0" borderId="2" xfId="0" applyBorder="1" applyAlignment="1" applyProtection="1">
      <alignment horizontal="right"/>
    </xf>
    <xf numFmtId="0" fontId="0" fillId="0" borderId="35" xfId="0" applyBorder="1" applyAlignment="1" applyProtection="1">
      <alignment horizontal="right"/>
    </xf>
    <xf numFmtId="3" fontId="11" fillId="2" borderId="22" xfId="1" applyNumberFormat="1" applyFont="1" applyFill="1" applyBorder="1" applyAlignment="1" applyProtection="1">
      <alignment horizontal="center"/>
      <protection locked="0"/>
    </xf>
    <xf numFmtId="3" fontId="11" fillId="2" borderId="24" xfId="1" applyNumberFormat="1"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64" xfId="0" applyFont="1" applyFill="1" applyBorder="1" applyAlignment="1" applyProtection="1">
      <alignment horizontal="center"/>
      <protection locked="0"/>
    </xf>
    <xf numFmtId="0" fontId="0" fillId="0" borderId="31" xfId="0" applyBorder="1"/>
    <xf numFmtId="0" fontId="0" fillId="0" borderId="72" xfId="0" applyBorder="1"/>
    <xf numFmtId="0" fontId="0" fillId="0" borderId="32" xfId="0" applyBorder="1"/>
    <xf numFmtId="4" fontId="11" fillId="2" borderId="0" xfId="0" applyNumberFormat="1" applyFont="1" applyFill="1" applyBorder="1" applyAlignment="1" applyProtection="1">
      <alignment horizontal="center"/>
      <protection locked="0"/>
    </xf>
    <xf numFmtId="4" fontId="11" fillId="2" borderId="4" xfId="0" applyNumberFormat="1" applyFont="1" applyFill="1" applyBorder="1" applyAlignment="1" applyProtection="1">
      <alignment horizontal="center"/>
      <protection locked="0"/>
    </xf>
    <xf numFmtId="4" fontId="11" fillId="2" borderId="5" xfId="0" applyNumberFormat="1" applyFont="1" applyFill="1" applyBorder="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31"/>
  <sheetViews>
    <sheetView showGridLines="0" workbookViewId="0">
      <selection activeCell="A2" sqref="A2"/>
    </sheetView>
  </sheetViews>
  <sheetFormatPr defaultRowHeight="13.2"/>
  <sheetData>
    <row r="3" spans="1:1" ht="18">
      <c r="A3" s="346" t="s">
        <v>282</v>
      </c>
    </row>
    <row r="4" spans="1:1" ht="18">
      <c r="A4" s="346" t="s">
        <v>266</v>
      </c>
    </row>
    <row r="5" spans="1:1" ht="18">
      <c r="A5" s="346"/>
    </row>
    <row r="6" spans="1:1" ht="14.4">
      <c r="A6" s="347" t="s">
        <v>245</v>
      </c>
    </row>
    <row r="7" spans="1:1" ht="14.4">
      <c r="A7" s="347"/>
    </row>
    <row r="8" spans="1:1" ht="14.4">
      <c r="A8" s="347" t="s">
        <v>246</v>
      </c>
    </row>
    <row r="9" spans="1:1" ht="14.4">
      <c r="A9" s="347" t="s">
        <v>247</v>
      </c>
    </row>
    <row r="10" spans="1:1" ht="14.4">
      <c r="A10" s="347" t="s">
        <v>248</v>
      </c>
    </row>
    <row r="11" spans="1:1" ht="14.4">
      <c r="A11" s="347" t="s">
        <v>249</v>
      </c>
    </row>
    <row r="12" spans="1:1" ht="14.4">
      <c r="A12" s="347" t="s">
        <v>250</v>
      </c>
    </row>
    <row r="13" spans="1:1" ht="14.4">
      <c r="A13" s="347"/>
    </row>
    <row r="14" spans="1:1" ht="14.4">
      <c r="A14" s="347" t="s">
        <v>251</v>
      </c>
    </row>
    <row r="15" spans="1:1" ht="14.4">
      <c r="A15" s="347" t="s">
        <v>252</v>
      </c>
    </row>
    <row r="16" spans="1:1" ht="14.4">
      <c r="A16" s="347" t="s">
        <v>253</v>
      </c>
    </row>
    <row r="17" spans="1:1" ht="14.4">
      <c r="A17" s="347" t="s">
        <v>254</v>
      </c>
    </row>
    <row r="18" spans="1:1" ht="14.4">
      <c r="A18" s="347" t="s">
        <v>255</v>
      </c>
    </row>
    <row r="19" spans="1:1" ht="14.4">
      <c r="A19" s="347"/>
    </row>
    <row r="20" spans="1:1" ht="14.4">
      <c r="A20" s="347" t="s">
        <v>256</v>
      </c>
    </row>
    <row r="21" spans="1:1" ht="14.4">
      <c r="A21" s="347" t="s">
        <v>257</v>
      </c>
    </row>
    <row r="22" spans="1:1" ht="14.4">
      <c r="A22" s="347"/>
    </row>
    <row r="23" spans="1:1" ht="14.4">
      <c r="A23" s="347" t="s">
        <v>258</v>
      </c>
    </row>
    <row r="24" spans="1:1" ht="14.4">
      <c r="A24" s="347" t="s">
        <v>259</v>
      </c>
    </row>
    <row r="25" spans="1:1" ht="14.4">
      <c r="A25" s="347" t="s">
        <v>260</v>
      </c>
    </row>
    <row r="26" spans="1:1" ht="14.4">
      <c r="A26" s="347" t="s">
        <v>278</v>
      </c>
    </row>
    <row r="27" spans="1:1" ht="14.4">
      <c r="A27" s="347" t="s">
        <v>261</v>
      </c>
    </row>
    <row r="28" spans="1:1" ht="14.4">
      <c r="A28" s="347" t="s">
        <v>262</v>
      </c>
    </row>
    <row r="29" spans="1:1" ht="14.4">
      <c r="A29" s="347" t="s">
        <v>263</v>
      </c>
    </row>
    <row r="30" spans="1:1" ht="14.4">
      <c r="A30" s="347" t="s">
        <v>264</v>
      </c>
    </row>
    <row r="31" spans="1:1" ht="14.4">
      <c r="A31" s="347" t="s">
        <v>265</v>
      </c>
    </row>
  </sheetData>
  <sheetProtection password="F4C4" sheet="1" objects="1" scenarios="1"/>
  <phoneticPr fontId="26" type="noConversion"/>
  <pageMargins left="0.75" right="0.75" top="0.78" bottom="0.78"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1"/>
  <sheetViews>
    <sheetView showGridLines="0" zoomScaleNormal="100" workbookViewId="0">
      <pane ySplit="6408" topLeftCell="A394"/>
      <selection activeCell="M8" sqref="M8"/>
      <selection pane="bottomLeft" activeCell="A398" sqref="A398"/>
    </sheetView>
  </sheetViews>
  <sheetFormatPr defaultRowHeight="13.2"/>
  <cols>
    <col min="1" max="1" width="9.88671875" style="1" customWidth="1"/>
    <col min="2" max="2" width="3.5546875" customWidth="1"/>
    <col min="3" max="3" width="43" customWidth="1"/>
    <col min="4" max="4" width="5.44140625" style="3" customWidth="1"/>
    <col min="5" max="5" width="11.44140625" style="11" customWidth="1"/>
    <col min="6" max="6" width="10.6640625" style="11" customWidth="1"/>
    <col min="7" max="7" width="0" hidden="1" customWidth="1"/>
    <col min="8" max="8" width="9.88671875" hidden="1" customWidth="1"/>
    <col min="9" max="10" width="12" style="35" hidden="1" customWidth="1"/>
    <col min="11" max="11" width="9.88671875" hidden="1" customWidth="1"/>
  </cols>
  <sheetData>
    <row r="1" spans="1:10" s="2" customFormat="1" ht="24" customHeight="1" thickTop="1">
      <c r="A1" s="104"/>
      <c r="B1" s="105"/>
      <c r="C1" s="334" t="s">
        <v>8</v>
      </c>
      <c r="D1" s="119"/>
      <c r="E1" s="107"/>
      <c r="F1" s="312" t="s">
        <v>214</v>
      </c>
      <c r="I1" s="11"/>
      <c r="J1" s="11"/>
    </row>
    <row r="2" spans="1:10" s="2" customFormat="1" ht="8.25" customHeight="1" thickBot="1">
      <c r="A2" s="120"/>
      <c r="B2" s="5"/>
      <c r="C2" s="5"/>
      <c r="D2" s="6"/>
      <c r="E2" s="9"/>
      <c r="F2" s="121"/>
      <c r="I2" s="11"/>
      <c r="J2" s="11"/>
    </row>
    <row r="3" spans="1:10" s="2" customFormat="1" ht="24.9" customHeight="1" thickTop="1">
      <c r="A3" s="360" t="s">
        <v>1</v>
      </c>
      <c r="B3" s="361"/>
      <c r="C3" s="126" t="s">
        <v>0</v>
      </c>
      <c r="D3" s="323" t="s">
        <v>243</v>
      </c>
      <c r="E3" s="128" t="s">
        <v>4</v>
      </c>
      <c r="F3" s="128" t="s">
        <v>5</v>
      </c>
      <c r="I3" s="11"/>
      <c r="J3" s="11"/>
    </row>
    <row r="4" spans="1:10" ht="13.8">
      <c r="A4" s="322" t="s">
        <v>213</v>
      </c>
      <c r="B4" s="125"/>
      <c r="C4" s="126"/>
      <c r="D4" s="127"/>
      <c r="E4" s="128"/>
      <c r="F4" s="128"/>
    </row>
    <row r="5" spans="1:10" ht="12.75" customHeight="1">
      <c r="A5" s="324" t="s">
        <v>212</v>
      </c>
      <c r="B5" s="130">
        <v>9</v>
      </c>
      <c r="C5" s="130" t="s">
        <v>6</v>
      </c>
      <c r="D5" s="131">
        <v>12</v>
      </c>
      <c r="E5" s="351">
        <f>F19</f>
        <v>12044.51</v>
      </c>
      <c r="F5" s="351"/>
    </row>
    <row r="6" spans="1:10">
      <c r="A6" s="129"/>
      <c r="B6" s="130"/>
      <c r="C6" s="130" t="s">
        <v>7</v>
      </c>
      <c r="D6" s="131">
        <v>11</v>
      </c>
      <c r="E6" s="351"/>
      <c r="F6" s="351">
        <f>F19</f>
        <v>12044.51</v>
      </c>
    </row>
    <row r="7" spans="1:10">
      <c r="A7" s="129"/>
      <c r="B7" s="130"/>
      <c r="C7" s="130"/>
      <c r="D7" s="131"/>
      <c r="E7" s="351"/>
      <c r="F7" s="351"/>
    </row>
    <row r="8" spans="1:10">
      <c r="A8" s="129"/>
      <c r="B8" s="130">
        <v>9</v>
      </c>
      <c r="C8" s="130" t="s">
        <v>9</v>
      </c>
      <c r="D8" s="131">
        <v>51</v>
      </c>
      <c r="E8" s="351">
        <f>'Payroll Register'!AP19</f>
        <v>2307.69</v>
      </c>
      <c r="F8" s="351"/>
    </row>
    <row r="9" spans="1:10">
      <c r="A9" s="129"/>
      <c r="B9" s="130"/>
      <c r="C9" s="130" t="s">
        <v>10</v>
      </c>
      <c r="D9" s="131">
        <v>52</v>
      </c>
      <c r="E9" s="351">
        <f>'Payroll Register'!AQ19</f>
        <v>4651.08</v>
      </c>
      <c r="F9" s="351"/>
    </row>
    <row r="10" spans="1:10">
      <c r="A10" s="129"/>
      <c r="B10" s="130"/>
      <c r="C10" s="130" t="s">
        <v>11</v>
      </c>
      <c r="D10" s="131">
        <v>53</v>
      </c>
      <c r="E10" s="351">
        <f>'Payroll Register'!AR19</f>
        <v>3600</v>
      </c>
      <c r="F10" s="351"/>
    </row>
    <row r="11" spans="1:10">
      <c r="A11" s="129"/>
      <c r="B11" s="130"/>
      <c r="C11" s="130" t="s">
        <v>12</v>
      </c>
      <c r="D11" s="131">
        <v>54</v>
      </c>
      <c r="E11" s="351">
        <f>'Payroll Register'!AS19</f>
        <v>4898</v>
      </c>
      <c r="F11" s="351"/>
    </row>
    <row r="12" spans="1:10">
      <c r="A12" s="129"/>
      <c r="B12" s="130"/>
      <c r="C12" s="130" t="s">
        <v>13</v>
      </c>
      <c r="D12" s="131">
        <v>20.100000000000001</v>
      </c>
      <c r="E12" s="351"/>
      <c r="F12" s="351">
        <f>'Payroll Register'!AA19</f>
        <v>958.33</v>
      </c>
    </row>
    <row r="13" spans="1:10">
      <c r="A13" s="129"/>
      <c r="B13" s="130"/>
      <c r="C13" s="130" t="s">
        <v>14</v>
      </c>
      <c r="D13" s="131">
        <v>20.2</v>
      </c>
      <c r="E13" s="351"/>
      <c r="F13" s="351">
        <f>'Payroll Register'!AB19</f>
        <v>224.14</v>
      </c>
    </row>
    <row r="14" spans="1:10">
      <c r="A14" s="129"/>
      <c r="B14" s="130"/>
      <c r="C14" s="130" t="s">
        <v>15</v>
      </c>
      <c r="D14" s="131">
        <v>24</v>
      </c>
      <c r="E14" s="351"/>
      <c r="F14" s="351">
        <f>'Payroll Register'!AC19</f>
        <v>1124</v>
      </c>
    </row>
    <row r="15" spans="1:10">
      <c r="A15" s="129"/>
      <c r="B15" s="130"/>
      <c r="C15" s="130" t="s">
        <v>16</v>
      </c>
      <c r="D15" s="131">
        <v>25</v>
      </c>
      <c r="E15" s="351"/>
      <c r="F15" s="351">
        <f>'Payroll Register'!AD19</f>
        <v>474.55</v>
      </c>
    </row>
    <row r="16" spans="1:10">
      <c r="A16" s="129"/>
      <c r="B16" s="130"/>
      <c r="C16" s="130" t="s">
        <v>176</v>
      </c>
      <c r="D16" s="131">
        <v>25.1</v>
      </c>
      <c r="E16" s="351"/>
      <c r="F16" s="351">
        <f>'Payroll Register'!AE19</f>
        <v>10.85</v>
      </c>
    </row>
    <row r="17" spans="1:6">
      <c r="A17" s="129"/>
      <c r="B17" s="130"/>
      <c r="C17" s="130" t="s">
        <v>17</v>
      </c>
      <c r="D17" s="131">
        <v>26</v>
      </c>
      <c r="E17" s="351"/>
      <c r="F17" s="351">
        <f>'Payroll Register'!AF19</f>
        <v>604.39</v>
      </c>
    </row>
    <row r="18" spans="1:6">
      <c r="A18" s="129"/>
      <c r="B18" s="130"/>
      <c r="C18" s="130" t="s">
        <v>18</v>
      </c>
      <c r="D18" s="131">
        <v>28</v>
      </c>
      <c r="E18" s="351"/>
      <c r="F18" s="351">
        <f>'Payroll Register'!AH19</f>
        <v>16</v>
      </c>
    </row>
    <row r="19" spans="1:6">
      <c r="A19" s="129"/>
      <c r="B19" s="130"/>
      <c r="C19" s="130" t="s">
        <v>19</v>
      </c>
      <c r="D19" s="131">
        <v>12</v>
      </c>
      <c r="E19" s="351"/>
      <c r="F19" s="351">
        <f>SUM(E8:E11)-SUM(F12:F18)</f>
        <v>12044.51</v>
      </c>
    </row>
    <row r="20" spans="1:6">
      <c r="A20" s="129"/>
      <c r="B20" s="130"/>
      <c r="C20" s="130"/>
      <c r="D20" s="131"/>
      <c r="E20" s="351"/>
      <c r="F20" s="351"/>
    </row>
    <row r="21" spans="1:6">
      <c r="A21" s="129"/>
      <c r="B21" s="130">
        <v>9</v>
      </c>
      <c r="C21" s="130" t="s">
        <v>20</v>
      </c>
      <c r="D21" s="131">
        <v>56</v>
      </c>
      <c r="E21" s="351">
        <f>SUM(F22:F25)</f>
        <v>1381.11</v>
      </c>
      <c r="F21" s="351"/>
    </row>
    <row r="22" spans="1:6">
      <c r="A22" s="129"/>
      <c r="B22" s="130"/>
      <c r="C22" s="130" t="s">
        <v>13</v>
      </c>
      <c r="D22" s="131">
        <v>20.100000000000001</v>
      </c>
      <c r="E22" s="351"/>
      <c r="F22" s="351">
        <f>'Payroll Register'!AL19*0.062</f>
        <v>958.32</v>
      </c>
    </row>
    <row r="23" spans="1:6">
      <c r="A23" s="129"/>
      <c r="B23" s="130"/>
      <c r="C23" s="130" t="s">
        <v>14</v>
      </c>
      <c r="D23" s="131">
        <v>20.2</v>
      </c>
      <c r="E23" s="351"/>
      <c r="F23" s="351">
        <f>'Payroll Register'!AM19*0.0145</f>
        <v>224.12</v>
      </c>
    </row>
    <row r="24" spans="1:6">
      <c r="A24" s="129"/>
      <c r="B24" s="130"/>
      <c r="C24" s="130" t="s">
        <v>21</v>
      </c>
      <c r="D24" s="131">
        <v>21</v>
      </c>
      <c r="E24" s="351"/>
      <c r="F24" s="351">
        <f>'Payroll Register'!AN19*0.006</f>
        <v>22.91</v>
      </c>
    </row>
    <row r="25" spans="1:6">
      <c r="A25" s="129"/>
      <c r="B25" s="130"/>
      <c r="C25" s="130" t="s">
        <v>189</v>
      </c>
      <c r="D25" s="131">
        <v>22</v>
      </c>
      <c r="E25" s="351"/>
      <c r="F25" s="351">
        <f>'Payroll Register'!AO19*0.036785</f>
        <v>175.76</v>
      </c>
    </row>
    <row r="26" spans="1:6">
      <c r="A26" s="310"/>
      <c r="B26" s="79"/>
      <c r="C26" s="79"/>
      <c r="D26" s="80"/>
      <c r="E26" s="67"/>
      <c r="F26" s="67"/>
    </row>
    <row r="27" spans="1:6">
      <c r="A27" s="310"/>
      <c r="B27" s="79"/>
      <c r="C27" s="79"/>
      <c r="D27" s="80"/>
      <c r="E27" s="67"/>
      <c r="F27" s="67"/>
    </row>
    <row r="28" spans="1:6">
      <c r="A28" s="310"/>
      <c r="B28" s="79"/>
      <c r="C28" s="79"/>
      <c r="D28" s="80"/>
      <c r="E28" s="67"/>
      <c r="F28" s="67"/>
    </row>
    <row r="29" spans="1:6">
      <c r="A29" s="310"/>
      <c r="B29" s="79"/>
      <c r="C29" s="79"/>
      <c r="D29" s="80"/>
      <c r="E29" s="67"/>
      <c r="F29" s="67"/>
    </row>
    <row r="30" spans="1:6">
      <c r="A30" s="310"/>
      <c r="B30" s="79"/>
      <c r="C30" s="79"/>
      <c r="D30" s="80"/>
      <c r="E30" s="67"/>
      <c r="F30" s="67"/>
    </row>
    <row r="31" spans="1:6">
      <c r="A31" s="310"/>
      <c r="B31" s="79"/>
      <c r="C31" s="79"/>
      <c r="D31" s="80"/>
      <c r="E31" s="67"/>
      <c r="F31" s="67"/>
    </row>
    <row r="32" spans="1:6">
      <c r="A32" s="310"/>
      <c r="B32" s="79"/>
      <c r="C32" s="79"/>
      <c r="D32" s="80"/>
      <c r="E32" s="67"/>
      <c r="F32" s="67"/>
    </row>
    <row r="33" spans="1:6">
      <c r="A33" s="310"/>
      <c r="B33" s="79"/>
      <c r="C33" s="79"/>
      <c r="D33" s="80"/>
      <c r="E33" s="67"/>
      <c r="F33" s="67"/>
    </row>
    <row r="34" spans="1:6">
      <c r="A34" s="310"/>
      <c r="B34" s="79"/>
      <c r="C34" s="79"/>
      <c r="D34" s="80"/>
      <c r="E34" s="67"/>
      <c r="F34" s="67"/>
    </row>
    <row r="35" spans="1:6">
      <c r="A35" s="310"/>
      <c r="B35" s="79"/>
      <c r="C35" s="79"/>
      <c r="D35" s="80"/>
      <c r="E35" s="67"/>
      <c r="F35" s="67"/>
    </row>
    <row r="36" spans="1:6">
      <c r="A36" s="310"/>
      <c r="B36" s="79"/>
      <c r="C36" s="79"/>
      <c r="D36" s="80"/>
      <c r="E36" s="67"/>
      <c r="F36" s="67"/>
    </row>
    <row r="37" spans="1:6">
      <c r="A37" s="310"/>
      <c r="B37" s="79"/>
      <c r="C37" s="79"/>
      <c r="D37" s="80"/>
      <c r="E37" s="67"/>
      <c r="F37" s="67"/>
    </row>
    <row r="38" spans="1:6">
      <c r="A38" s="310"/>
      <c r="B38" s="79"/>
      <c r="C38" s="79"/>
      <c r="D38" s="80"/>
      <c r="E38" s="67"/>
      <c r="F38" s="67"/>
    </row>
    <row r="39" spans="1:6">
      <c r="A39" s="122"/>
    </row>
    <row r="40" spans="1:6" ht="13.8" thickBot="1">
      <c r="A40" s="2"/>
    </row>
    <row r="41" spans="1:6" ht="24" customHeight="1" thickTop="1">
      <c r="A41" s="123"/>
      <c r="B41" s="105"/>
      <c r="C41" s="334" t="s">
        <v>8</v>
      </c>
      <c r="D41" s="119"/>
      <c r="E41" s="107"/>
      <c r="F41" s="312" t="s">
        <v>215</v>
      </c>
    </row>
    <row r="42" spans="1:6" ht="8.1" customHeight="1" thickBot="1">
      <c r="A42" s="120"/>
      <c r="B42" s="5"/>
      <c r="C42" s="5"/>
      <c r="D42" s="6"/>
      <c r="E42" s="9"/>
      <c r="F42" s="121"/>
    </row>
    <row r="43" spans="1:6" ht="22.2" thickTop="1">
      <c r="A43" s="360" t="s">
        <v>1</v>
      </c>
      <c r="B43" s="361"/>
      <c r="C43" s="126" t="s">
        <v>0</v>
      </c>
      <c r="D43" s="323" t="s">
        <v>243</v>
      </c>
      <c r="E43" s="128" t="s">
        <v>4</v>
      </c>
      <c r="F43" s="128" t="s">
        <v>5</v>
      </c>
    </row>
    <row r="44" spans="1:6" ht="13.8">
      <c r="A44" s="322" t="s">
        <v>213</v>
      </c>
      <c r="B44" s="125"/>
      <c r="C44" s="126"/>
      <c r="D44" s="127"/>
      <c r="E44" s="128"/>
      <c r="F44" s="128"/>
    </row>
    <row r="45" spans="1:6">
      <c r="A45" s="310"/>
      <c r="B45" s="79"/>
      <c r="C45" s="79"/>
      <c r="D45" s="80"/>
      <c r="E45" s="67"/>
      <c r="F45" s="67"/>
    </row>
    <row r="46" spans="1:6">
      <c r="A46" s="310"/>
      <c r="B46" s="79"/>
      <c r="C46" s="79"/>
      <c r="D46" s="80"/>
      <c r="E46" s="67"/>
      <c r="F46" s="67"/>
    </row>
    <row r="47" spans="1:6">
      <c r="A47" s="310"/>
      <c r="B47" s="79"/>
      <c r="C47" s="79"/>
      <c r="D47" s="80"/>
      <c r="E47" s="67"/>
      <c r="F47" s="67"/>
    </row>
    <row r="48" spans="1:6">
      <c r="A48" s="310"/>
      <c r="B48" s="79"/>
      <c r="C48" s="79"/>
      <c r="D48" s="80"/>
      <c r="E48" s="67"/>
      <c r="F48" s="67"/>
    </row>
    <row r="49" spans="1:6">
      <c r="A49" s="310"/>
      <c r="B49" s="79"/>
      <c r="C49" s="79"/>
      <c r="D49" s="80"/>
      <c r="E49" s="67"/>
      <c r="F49" s="67"/>
    </row>
    <row r="50" spans="1:6">
      <c r="A50" s="310"/>
      <c r="B50" s="79"/>
      <c r="C50" s="79"/>
      <c r="D50" s="80"/>
      <c r="E50" s="67"/>
      <c r="F50" s="67"/>
    </row>
    <row r="51" spans="1:6">
      <c r="A51" s="310"/>
      <c r="B51" s="79"/>
      <c r="C51" s="79"/>
      <c r="D51" s="80"/>
      <c r="E51" s="67"/>
      <c r="F51" s="67"/>
    </row>
    <row r="52" spans="1:6">
      <c r="A52" s="310"/>
      <c r="B52" s="79"/>
      <c r="C52" s="79"/>
      <c r="D52" s="80"/>
      <c r="E52" s="67"/>
      <c r="F52" s="67"/>
    </row>
    <row r="53" spans="1:6">
      <c r="A53" s="310"/>
      <c r="B53" s="79"/>
      <c r="C53" s="79"/>
      <c r="D53" s="80"/>
      <c r="E53" s="67"/>
      <c r="F53" s="67"/>
    </row>
    <row r="54" spans="1:6">
      <c r="A54" s="310"/>
      <c r="B54" s="79"/>
      <c r="C54" s="79"/>
      <c r="D54" s="80"/>
      <c r="E54" s="67"/>
      <c r="F54" s="67"/>
    </row>
    <row r="55" spans="1:6">
      <c r="A55" s="310"/>
      <c r="B55" s="79"/>
      <c r="C55" s="79"/>
      <c r="D55" s="80"/>
      <c r="E55" s="67"/>
      <c r="F55" s="67"/>
    </row>
    <row r="56" spans="1:6">
      <c r="A56" s="310"/>
      <c r="B56" s="79"/>
      <c r="C56" s="79"/>
      <c r="D56" s="80"/>
      <c r="E56" s="67"/>
      <c r="F56" s="67"/>
    </row>
    <row r="57" spans="1:6">
      <c r="A57" s="310"/>
      <c r="B57" s="79"/>
      <c r="C57" s="79"/>
      <c r="D57" s="80"/>
      <c r="E57" s="67"/>
      <c r="F57" s="67"/>
    </row>
    <row r="58" spans="1:6">
      <c r="A58" s="310"/>
      <c r="B58" s="79"/>
      <c r="C58" s="79"/>
      <c r="D58" s="80"/>
      <c r="E58" s="67"/>
      <c r="F58" s="67"/>
    </row>
    <row r="59" spans="1:6">
      <c r="A59" s="310"/>
      <c r="B59" s="79"/>
      <c r="C59" s="79"/>
      <c r="D59" s="80"/>
      <c r="E59" s="67"/>
      <c r="F59" s="67"/>
    </row>
    <row r="60" spans="1:6">
      <c r="A60" s="310"/>
      <c r="B60" s="79"/>
      <c r="C60" s="79"/>
      <c r="D60" s="80"/>
      <c r="E60" s="67"/>
      <c r="F60" s="67"/>
    </row>
    <row r="61" spans="1:6">
      <c r="A61" s="310"/>
      <c r="B61" s="79"/>
      <c r="C61" s="79"/>
      <c r="D61" s="80"/>
      <c r="E61" s="67"/>
      <c r="F61" s="67"/>
    </row>
    <row r="62" spans="1:6">
      <c r="A62" s="310"/>
      <c r="B62" s="79"/>
      <c r="C62" s="79"/>
      <c r="D62" s="80"/>
      <c r="E62" s="67"/>
      <c r="F62" s="67"/>
    </row>
    <row r="63" spans="1:6">
      <c r="A63" s="310"/>
      <c r="B63" s="79"/>
      <c r="C63" s="79"/>
      <c r="D63" s="80"/>
      <c r="E63" s="67"/>
      <c r="F63" s="67"/>
    </row>
    <row r="64" spans="1:6">
      <c r="A64" s="310"/>
      <c r="B64" s="79"/>
      <c r="C64" s="79"/>
      <c r="D64" s="80"/>
      <c r="E64" s="67"/>
      <c r="F64" s="67"/>
    </row>
    <row r="65" spans="1:6">
      <c r="A65" s="310"/>
      <c r="B65" s="79"/>
      <c r="C65" s="79"/>
      <c r="D65" s="80"/>
      <c r="E65" s="67"/>
      <c r="F65" s="67"/>
    </row>
    <row r="66" spans="1:6">
      <c r="A66" s="310"/>
      <c r="B66" s="79"/>
      <c r="C66" s="79"/>
      <c r="D66" s="80"/>
      <c r="E66" s="67"/>
      <c r="F66" s="67"/>
    </row>
    <row r="67" spans="1:6">
      <c r="A67" s="310"/>
      <c r="B67" s="79"/>
      <c r="C67" s="79"/>
      <c r="D67" s="80"/>
      <c r="E67" s="67"/>
      <c r="F67" s="67"/>
    </row>
    <row r="68" spans="1:6">
      <c r="A68" s="310"/>
      <c r="B68" s="79"/>
      <c r="C68" s="79"/>
      <c r="D68" s="80"/>
      <c r="E68" s="67"/>
      <c r="F68" s="67"/>
    </row>
    <row r="69" spans="1:6">
      <c r="A69" s="310"/>
      <c r="B69" s="79"/>
      <c r="C69" s="79"/>
      <c r="D69" s="80"/>
      <c r="E69" s="67"/>
      <c r="F69" s="67"/>
    </row>
    <row r="70" spans="1:6">
      <c r="A70" s="310"/>
      <c r="B70" s="79"/>
      <c r="C70" s="79"/>
      <c r="D70" s="80"/>
      <c r="E70" s="67"/>
      <c r="F70" s="67"/>
    </row>
    <row r="71" spans="1:6">
      <c r="A71" s="122"/>
    </row>
    <row r="72" spans="1:6" ht="13.8" thickBot="1">
      <c r="A72" s="2"/>
    </row>
    <row r="73" spans="1:6" ht="24" customHeight="1" thickTop="1">
      <c r="A73" s="123"/>
      <c r="B73" s="105"/>
      <c r="C73" s="334" t="s">
        <v>8</v>
      </c>
      <c r="D73" s="119"/>
      <c r="E73" s="107"/>
      <c r="F73" s="312" t="s">
        <v>216</v>
      </c>
    </row>
    <row r="74" spans="1:6" ht="8.1" customHeight="1" thickBot="1">
      <c r="A74" s="120"/>
      <c r="B74" s="5"/>
      <c r="C74" s="5"/>
      <c r="D74" s="6"/>
      <c r="E74" s="9"/>
      <c r="F74" s="121"/>
    </row>
    <row r="75" spans="1:6" ht="22.2" thickTop="1">
      <c r="A75" s="360" t="s">
        <v>1</v>
      </c>
      <c r="B75" s="361"/>
      <c r="C75" s="126" t="s">
        <v>0</v>
      </c>
      <c r="D75" s="323" t="s">
        <v>243</v>
      </c>
      <c r="E75" s="128" t="s">
        <v>4</v>
      </c>
      <c r="F75" s="128" t="s">
        <v>5</v>
      </c>
    </row>
    <row r="76" spans="1:6" ht="13.8">
      <c r="A76" s="322" t="s">
        <v>213</v>
      </c>
      <c r="B76" s="125"/>
      <c r="C76" s="126"/>
      <c r="D76" s="127"/>
      <c r="E76" s="70"/>
      <c r="F76" s="70"/>
    </row>
    <row r="77" spans="1:6">
      <c r="A77" s="310"/>
      <c r="B77" s="79"/>
      <c r="C77" s="79"/>
      <c r="D77" s="80"/>
      <c r="E77" s="67"/>
      <c r="F77" s="67"/>
    </row>
    <row r="78" spans="1:6">
      <c r="A78" s="325"/>
      <c r="B78" s="79"/>
      <c r="C78" s="79"/>
      <c r="D78" s="80"/>
      <c r="E78" s="67"/>
      <c r="F78" s="67"/>
    </row>
    <row r="79" spans="1:6" ht="13.8">
      <c r="A79" s="325"/>
      <c r="B79" s="242"/>
      <c r="C79" s="79"/>
      <c r="D79" s="80"/>
      <c r="E79" s="329"/>
      <c r="F79" s="329"/>
    </row>
    <row r="80" spans="1:6">
      <c r="A80" s="310"/>
      <c r="B80" s="79"/>
      <c r="C80" s="79"/>
      <c r="D80" s="80"/>
      <c r="E80" s="67"/>
      <c r="F80" s="67"/>
    </row>
    <row r="81" spans="1:8">
      <c r="A81" s="310"/>
      <c r="B81" s="79"/>
      <c r="C81" s="79"/>
      <c r="D81" s="80"/>
      <c r="E81" s="67"/>
      <c r="F81" s="67"/>
    </row>
    <row r="82" spans="1:8">
      <c r="A82" s="310"/>
      <c r="B82" s="79"/>
      <c r="C82" s="79"/>
      <c r="D82" s="80"/>
      <c r="E82" s="67"/>
      <c r="F82" s="67"/>
    </row>
    <row r="83" spans="1:8">
      <c r="A83" s="310"/>
      <c r="B83" s="79"/>
      <c r="C83" s="79"/>
      <c r="D83" s="80"/>
      <c r="E83" s="67"/>
      <c r="F83" s="67"/>
    </row>
    <row r="84" spans="1:8">
      <c r="A84" s="310"/>
      <c r="B84" s="79"/>
      <c r="C84" s="79"/>
      <c r="D84" s="80"/>
      <c r="E84" s="67"/>
      <c r="F84" s="67"/>
    </row>
    <row r="85" spans="1:8">
      <c r="A85" s="310"/>
      <c r="B85" s="79"/>
      <c r="C85" s="79"/>
      <c r="D85" s="80"/>
      <c r="E85" s="67"/>
      <c r="F85" s="67"/>
    </row>
    <row r="86" spans="1:8">
      <c r="A86" s="310"/>
      <c r="B86" s="79"/>
      <c r="C86" s="79"/>
      <c r="D86" s="80"/>
      <c r="E86" s="67"/>
      <c r="F86" s="67"/>
    </row>
    <row r="87" spans="1:8">
      <c r="A87" s="310"/>
      <c r="B87" s="79"/>
      <c r="C87" s="79"/>
      <c r="D87" s="80"/>
      <c r="E87" s="67"/>
      <c r="F87" s="67"/>
    </row>
    <row r="88" spans="1:8">
      <c r="A88" s="310"/>
      <c r="B88" s="79"/>
      <c r="C88" s="79"/>
      <c r="D88" s="80"/>
      <c r="E88" s="67"/>
      <c r="F88" s="67"/>
      <c r="H88" s="35"/>
    </row>
    <row r="89" spans="1:8">
      <c r="A89" s="310"/>
      <c r="B89" s="79"/>
      <c r="C89" s="79"/>
      <c r="D89" s="80"/>
      <c r="E89" s="67"/>
      <c r="F89" s="67"/>
      <c r="H89" s="35"/>
    </row>
    <row r="90" spans="1:8">
      <c r="A90" s="310"/>
      <c r="B90" s="79"/>
      <c r="C90" s="79"/>
      <c r="D90" s="80"/>
      <c r="E90" s="67"/>
      <c r="F90" s="67"/>
    </row>
    <row r="91" spans="1:8">
      <c r="A91" s="310"/>
      <c r="B91" s="79"/>
      <c r="C91" s="79"/>
      <c r="D91" s="80"/>
      <c r="E91" s="67"/>
      <c r="F91" s="67"/>
    </row>
    <row r="92" spans="1:8">
      <c r="A92" s="310"/>
      <c r="B92" s="79"/>
      <c r="C92" s="79"/>
      <c r="D92" s="80"/>
      <c r="E92" s="67"/>
      <c r="F92" s="67"/>
    </row>
    <row r="93" spans="1:8">
      <c r="A93" s="310"/>
      <c r="B93" s="79"/>
      <c r="C93" s="79"/>
      <c r="D93" s="80"/>
      <c r="E93" s="67"/>
      <c r="F93" s="67"/>
    </row>
    <row r="94" spans="1:8">
      <c r="A94" s="310"/>
      <c r="B94" s="79"/>
      <c r="C94" s="79"/>
      <c r="D94" s="80"/>
      <c r="E94" s="67"/>
      <c r="F94" s="67"/>
    </row>
    <row r="95" spans="1:8">
      <c r="A95" s="310"/>
      <c r="B95" s="79"/>
      <c r="C95" s="79"/>
      <c r="D95" s="80"/>
      <c r="E95" s="67"/>
      <c r="F95" s="67"/>
    </row>
    <row r="96" spans="1:8">
      <c r="A96" s="310"/>
      <c r="B96" s="79"/>
      <c r="C96" s="79"/>
      <c r="D96" s="80"/>
      <c r="E96" s="67"/>
      <c r="F96" s="67"/>
    </row>
    <row r="97" spans="1:6">
      <c r="A97" s="310"/>
      <c r="B97" s="79"/>
      <c r="C97" s="79"/>
      <c r="D97" s="80"/>
      <c r="E97" s="67"/>
      <c r="F97" s="67"/>
    </row>
    <row r="98" spans="1:6">
      <c r="A98" s="310"/>
      <c r="B98" s="79"/>
      <c r="C98" s="79"/>
      <c r="D98" s="80"/>
      <c r="E98" s="67"/>
      <c r="F98" s="67"/>
    </row>
    <row r="99" spans="1:6">
      <c r="A99" s="310"/>
      <c r="B99" s="79"/>
      <c r="C99" s="79"/>
      <c r="D99" s="80"/>
      <c r="E99" s="67"/>
      <c r="F99" s="67"/>
    </row>
    <row r="100" spans="1:6">
      <c r="A100" s="310"/>
      <c r="B100" s="79"/>
      <c r="C100" s="79"/>
      <c r="D100" s="80"/>
      <c r="E100" s="67"/>
      <c r="F100" s="67"/>
    </row>
    <row r="101" spans="1:6">
      <c r="A101" s="310"/>
      <c r="B101" s="79"/>
      <c r="C101" s="79"/>
      <c r="D101" s="80"/>
      <c r="E101" s="67"/>
      <c r="F101" s="67"/>
    </row>
    <row r="102" spans="1:6">
      <c r="A102" s="122"/>
    </row>
    <row r="103" spans="1:6" ht="13.8" thickBot="1">
      <c r="A103" s="2"/>
    </row>
    <row r="104" spans="1:6" ht="24" customHeight="1" thickTop="1">
      <c r="A104" s="123"/>
      <c r="B104" s="105"/>
      <c r="C104" s="334" t="s">
        <v>8</v>
      </c>
      <c r="D104" s="119"/>
      <c r="E104" s="107"/>
      <c r="F104" s="312" t="s">
        <v>217</v>
      </c>
    </row>
    <row r="105" spans="1:6" ht="8.1" customHeight="1" thickBot="1">
      <c r="A105" s="120"/>
      <c r="B105" s="5"/>
      <c r="C105" s="5"/>
      <c r="D105" s="6"/>
      <c r="E105" s="9"/>
      <c r="F105" s="121"/>
    </row>
    <row r="106" spans="1:6" ht="22.2" thickTop="1">
      <c r="A106" s="360" t="s">
        <v>1</v>
      </c>
      <c r="B106" s="361"/>
      <c r="C106" s="126" t="s">
        <v>0</v>
      </c>
      <c r="D106" s="323" t="s">
        <v>243</v>
      </c>
      <c r="E106" s="128" t="s">
        <v>4</v>
      </c>
      <c r="F106" s="128" t="s">
        <v>5</v>
      </c>
    </row>
    <row r="107" spans="1:6" ht="13.8">
      <c r="A107" s="322" t="s">
        <v>213</v>
      </c>
      <c r="B107" s="125"/>
      <c r="C107" s="331"/>
      <c r="D107" s="332"/>
      <c r="E107" s="333"/>
      <c r="F107" s="333"/>
    </row>
    <row r="108" spans="1:6">
      <c r="A108" s="310"/>
      <c r="B108" s="79"/>
      <c r="C108" s="79"/>
      <c r="D108" s="80"/>
      <c r="E108" s="67"/>
      <c r="F108" s="67"/>
    </row>
    <row r="109" spans="1:6">
      <c r="A109" s="325"/>
      <c r="B109" s="79"/>
      <c r="C109" s="79"/>
      <c r="D109" s="80"/>
      <c r="E109" s="67"/>
      <c r="F109" s="67"/>
    </row>
    <row r="110" spans="1:6">
      <c r="A110" s="325"/>
      <c r="B110" s="79"/>
      <c r="C110" s="79"/>
      <c r="D110" s="80"/>
      <c r="E110" s="67"/>
      <c r="F110" s="67"/>
    </row>
    <row r="111" spans="1:6">
      <c r="A111" s="325"/>
      <c r="B111" s="79"/>
      <c r="C111" s="79"/>
      <c r="D111" s="80"/>
      <c r="E111" s="67"/>
      <c r="F111" s="67"/>
    </row>
    <row r="112" spans="1:6">
      <c r="A112" s="325"/>
      <c r="B112" s="79"/>
      <c r="C112" s="79"/>
      <c r="D112" s="80"/>
      <c r="E112" s="67"/>
      <c r="F112" s="67"/>
    </row>
    <row r="113" spans="1:6">
      <c r="A113" s="325"/>
      <c r="B113" s="79"/>
      <c r="C113" s="79"/>
      <c r="D113" s="80"/>
      <c r="E113" s="67"/>
      <c r="F113" s="67"/>
    </row>
    <row r="114" spans="1:6">
      <c r="A114" s="325"/>
      <c r="B114" s="79"/>
      <c r="C114" s="79"/>
      <c r="D114" s="80"/>
      <c r="E114" s="67"/>
      <c r="F114" s="67"/>
    </row>
    <row r="115" spans="1:6">
      <c r="A115" s="325"/>
      <c r="B115" s="79"/>
      <c r="C115" s="79"/>
      <c r="D115" s="80"/>
      <c r="E115" s="67"/>
      <c r="F115" s="67"/>
    </row>
    <row r="116" spans="1:6">
      <c r="A116" s="325"/>
      <c r="B116" s="79"/>
      <c r="C116" s="79"/>
      <c r="D116" s="80"/>
      <c r="E116" s="67"/>
      <c r="F116" s="67"/>
    </row>
    <row r="117" spans="1:6" ht="13.8">
      <c r="A117" s="325"/>
      <c r="B117" s="330"/>
      <c r="C117" s="243"/>
      <c r="D117" s="244"/>
      <c r="E117" s="328"/>
      <c r="F117" s="328"/>
    </row>
    <row r="118" spans="1:6">
      <c r="A118" s="310"/>
      <c r="B118" s="79"/>
      <c r="C118" s="79"/>
      <c r="D118" s="80"/>
      <c r="E118" s="67"/>
      <c r="F118" s="67"/>
    </row>
    <row r="119" spans="1:6">
      <c r="A119" s="310"/>
      <c r="B119" s="79"/>
      <c r="C119" s="79"/>
      <c r="D119" s="80"/>
      <c r="E119" s="67"/>
      <c r="F119" s="67"/>
    </row>
    <row r="120" spans="1:6">
      <c r="A120" s="310"/>
      <c r="B120" s="79"/>
      <c r="C120" s="79"/>
      <c r="D120" s="80"/>
      <c r="E120" s="67"/>
      <c r="F120" s="67"/>
    </row>
    <row r="121" spans="1:6">
      <c r="A121" s="310"/>
      <c r="B121" s="79"/>
      <c r="C121" s="79"/>
      <c r="D121" s="80"/>
      <c r="E121" s="67"/>
      <c r="F121" s="67"/>
    </row>
    <row r="122" spans="1:6">
      <c r="A122" s="310"/>
      <c r="B122" s="79"/>
      <c r="C122" s="79"/>
      <c r="D122" s="80"/>
      <c r="E122" s="67"/>
      <c r="F122" s="67"/>
    </row>
    <row r="123" spans="1:6">
      <c r="A123" s="310"/>
      <c r="B123" s="79"/>
      <c r="C123" s="79"/>
      <c r="D123" s="80"/>
      <c r="E123" s="67"/>
      <c r="F123" s="67"/>
    </row>
    <row r="124" spans="1:6">
      <c r="A124" s="310"/>
      <c r="B124" s="79"/>
      <c r="C124" s="79"/>
      <c r="D124" s="80"/>
      <c r="E124" s="67"/>
      <c r="F124" s="67"/>
    </row>
    <row r="125" spans="1:6">
      <c r="A125" s="310"/>
      <c r="B125" s="79"/>
      <c r="C125" s="79"/>
      <c r="D125" s="80"/>
      <c r="E125" s="67"/>
      <c r="F125" s="67"/>
    </row>
    <row r="126" spans="1:6">
      <c r="A126" s="310"/>
      <c r="B126" s="79"/>
      <c r="C126" s="79"/>
      <c r="D126" s="80"/>
      <c r="E126" s="67"/>
      <c r="F126" s="67"/>
    </row>
    <row r="127" spans="1:6">
      <c r="A127" s="310"/>
      <c r="B127" s="79"/>
      <c r="C127" s="79"/>
      <c r="D127" s="80"/>
      <c r="E127" s="67"/>
      <c r="F127" s="67"/>
    </row>
    <row r="128" spans="1:6">
      <c r="A128" s="310"/>
      <c r="B128" s="79"/>
      <c r="C128" s="79"/>
      <c r="D128" s="80"/>
      <c r="E128" s="67"/>
      <c r="F128" s="67"/>
    </row>
    <row r="129" spans="1:6">
      <c r="A129" s="310"/>
      <c r="B129" s="79"/>
      <c r="C129" s="79"/>
      <c r="D129" s="80"/>
      <c r="E129" s="67"/>
      <c r="F129" s="67"/>
    </row>
    <row r="130" spans="1:6">
      <c r="A130" s="310"/>
      <c r="B130" s="79"/>
      <c r="C130" s="79"/>
      <c r="D130" s="80"/>
      <c r="E130" s="67"/>
      <c r="F130" s="67"/>
    </row>
    <row r="131" spans="1:6">
      <c r="A131" s="310"/>
      <c r="B131" s="79"/>
      <c r="C131" s="79"/>
      <c r="D131" s="80"/>
      <c r="E131" s="67"/>
      <c r="F131" s="67"/>
    </row>
    <row r="132" spans="1:6">
      <c r="A132" s="310"/>
      <c r="B132" s="79"/>
      <c r="C132" s="79"/>
      <c r="D132" s="80"/>
      <c r="E132" s="67"/>
      <c r="F132" s="67"/>
    </row>
    <row r="133" spans="1:6">
      <c r="A133" s="310"/>
      <c r="B133" s="79"/>
      <c r="C133" s="79"/>
      <c r="D133" s="80"/>
      <c r="E133" s="67"/>
      <c r="F133" s="67"/>
    </row>
    <row r="134" spans="1:6">
      <c r="A134" s="310"/>
      <c r="B134" s="79"/>
      <c r="C134" s="79"/>
      <c r="D134" s="80"/>
      <c r="E134" s="67"/>
      <c r="F134" s="67"/>
    </row>
    <row r="135" spans="1:6">
      <c r="A135" s="310"/>
      <c r="B135" s="79"/>
      <c r="C135" s="79"/>
      <c r="D135" s="80"/>
      <c r="E135" s="67"/>
      <c r="F135" s="67"/>
    </row>
    <row r="136" spans="1:6">
      <c r="A136" s="310"/>
      <c r="B136" s="79"/>
      <c r="C136" s="79"/>
      <c r="D136" s="80"/>
      <c r="E136" s="67"/>
      <c r="F136" s="67"/>
    </row>
    <row r="137" spans="1:6">
      <c r="A137" s="310"/>
      <c r="B137" s="79"/>
      <c r="C137" s="79"/>
      <c r="D137" s="80"/>
      <c r="E137" s="67"/>
      <c r="F137" s="67"/>
    </row>
    <row r="138" spans="1:6">
      <c r="A138" s="310"/>
      <c r="B138" s="79"/>
      <c r="C138" s="79"/>
      <c r="D138" s="80"/>
      <c r="E138" s="67"/>
      <c r="F138" s="67"/>
    </row>
    <row r="139" spans="1:6">
      <c r="A139" s="310"/>
      <c r="B139" s="79"/>
      <c r="C139" s="79"/>
      <c r="D139" s="80"/>
      <c r="E139" s="67"/>
      <c r="F139" s="67"/>
    </row>
    <row r="140" spans="1:6">
      <c r="A140" s="310"/>
      <c r="B140" s="79"/>
      <c r="C140" s="79"/>
      <c r="D140" s="80"/>
      <c r="E140" s="67"/>
      <c r="F140" s="67"/>
    </row>
    <row r="141" spans="1:6">
      <c r="A141" s="310"/>
      <c r="B141" s="79"/>
      <c r="C141" s="79"/>
      <c r="D141" s="80"/>
      <c r="E141" s="67"/>
      <c r="F141" s="67"/>
    </row>
    <row r="142" spans="1:6">
      <c r="A142" s="310"/>
      <c r="B142" s="79"/>
      <c r="C142" s="79"/>
      <c r="D142" s="80"/>
      <c r="E142" s="67"/>
      <c r="F142" s="67"/>
    </row>
    <row r="143" spans="1:6">
      <c r="A143" s="310"/>
      <c r="B143" s="79"/>
      <c r="C143" s="79"/>
      <c r="D143" s="80"/>
      <c r="E143" s="67"/>
      <c r="F143" s="67"/>
    </row>
    <row r="144" spans="1:6">
      <c r="A144" s="310"/>
      <c r="B144" s="79"/>
      <c r="C144" s="79"/>
      <c r="D144" s="80"/>
      <c r="E144" s="67"/>
      <c r="F144" s="67"/>
    </row>
    <row r="145" spans="1:6">
      <c r="A145" s="310"/>
      <c r="B145" s="79"/>
      <c r="C145" s="79"/>
      <c r="D145" s="80"/>
      <c r="E145" s="67"/>
      <c r="F145" s="67"/>
    </row>
    <row r="146" spans="1:6">
      <c r="A146" s="310"/>
      <c r="B146" s="79"/>
      <c r="C146" s="79"/>
      <c r="D146" s="80"/>
      <c r="E146" s="67"/>
      <c r="F146" s="67"/>
    </row>
    <row r="147" spans="1:6">
      <c r="A147" s="310"/>
      <c r="B147" s="79"/>
      <c r="C147" s="79"/>
      <c r="D147" s="80"/>
      <c r="E147" s="67"/>
      <c r="F147" s="67"/>
    </row>
    <row r="148" spans="1:6">
      <c r="A148" s="310"/>
      <c r="B148" s="79"/>
      <c r="C148" s="79"/>
      <c r="D148" s="80"/>
      <c r="E148" s="67"/>
      <c r="F148" s="67"/>
    </row>
    <row r="149" spans="1:6">
      <c r="A149" s="310"/>
      <c r="B149" s="79"/>
      <c r="C149" s="79"/>
      <c r="D149" s="80"/>
      <c r="E149" s="67"/>
      <c r="F149" s="67"/>
    </row>
    <row r="150" spans="1:6">
      <c r="A150" s="310"/>
      <c r="B150" s="79"/>
      <c r="C150" s="79"/>
      <c r="D150" s="80"/>
      <c r="E150" s="67"/>
      <c r="F150" s="67"/>
    </row>
    <row r="151" spans="1:6">
      <c r="A151" s="310"/>
      <c r="B151" s="79"/>
      <c r="C151" s="79"/>
      <c r="D151" s="80"/>
      <c r="E151" s="67"/>
      <c r="F151" s="67"/>
    </row>
    <row r="152" spans="1:6">
      <c r="A152" s="122"/>
    </row>
    <row r="153" spans="1:6" ht="13.8" thickBot="1">
      <c r="A153" s="2"/>
    </row>
    <row r="154" spans="1:6" ht="24" customHeight="1" thickTop="1">
      <c r="A154" s="123"/>
      <c r="B154" s="105"/>
      <c r="C154" s="334" t="s">
        <v>8</v>
      </c>
      <c r="D154" s="119"/>
      <c r="E154" s="107"/>
      <c r="F154" s="312" t="s">
        <v>218</v>
      </c>
    </row>
    <row r="155" spans="1:6" ht="8.1" customHeight="1" thickBot="1">
      <c r="A155" s="120"/>
      <c r="B155" s="5"/>
      <c r="C155" s="5"/>
      <c r="D155" s="6"/>
      <c r="E155" s="9"/>
      <c r="F155" s="121"/>
    </row>
    <row r="156" spans="1:6" ht="22.2" thickTop="1">
      <c r="A156" s="360" t="s">
        <v>1</v>
      </c>
      <c r="B156" s="361"/>
      <c r="C156" s="126" t="s">
        <v>0</v>
      </c>
      <c r="D156" s="323" t="s">
        <v>243</v>
      </c>
      <c r="E156" s="128" t="s">
        <v>4</v>
      </c>
      <c r="F156" s="128" t="s">
        <v>5</v>
      </c>
    </row>
    <row r="157" spans="1:6" ht="13.8">
      <c r="A157" s="322" t="s">
        <v>213</v>
      </c>
      <c r="B157" s="125"/>
      <c r="C157" s="126"/>
      <c r="D157" s="127"/>
      <c r="E157" s="128"/>
      <c r="F157" s="128"/>
    </row>
    <row r="158" spans="1:6">
      <c r="A158" s="310"/>
      <c r="B158" s="79"/>
      <c r="C158" s="79"/>
      <c r="D158" s="80"/>
      <c r="E158" s="67"/>
      <c r="F158" s="67"/>
    </row>
    <row r="159" spans="1:6">
      <c r="A159" s="310"/>
      <c r="B159" s="79"/>
      <c r="C159" s="79"/>
      <c r="D159" s="80"/>
      <c r="E159" s="67"/>
      <c r="F159" s="67"/>
    </row>
    <row r="160" spans="1:6">
      <c r="A160" s="310"/>
      <c r="B160" s="79"/>
      <c r="C160" s="79"/>
      <c r="D160" s="80"/>
      <c r="E160" s="67"/>
      <c r="F160" s="67"/>
    </row>
    <row r="161" spans="1:6">
      <c r="A161" s="310"/>
      <c r="B161" s="79"/>
      <c r="C161" s="79"/>
      <c r="D161" s="80"/>
      <c r="E161" s="67"/>
      <c r="F161" s="67"/>
    </row>
    <row r="162" spans="1:6">
      <c r="A162" s="310"/>
      <c r="B162" s="79"/>
      <c r="C162" s="79"/>
      <c r="D162" s="80"/>
      <c r="E162" s="67"/>
      <c r="F162" s="67"/>
    </row>
    <row r="163" spans="1:6">
      <c r="A163" s="310"/>
      <c r="B163" s="79"/>
      <c r="C163" s="79"/>
      <c r="D163" s="80"/>
      <c r="E163" s="67"/>
      <c r="F163" s="67"/>
    </row>
    <row r="164" spans="1:6">
      <c r="A164" s="310"/>
      <c r="B164" s="79"/>
      <c r="C164" s="79"/>
      <c r="D164" s="80"/>
      <c r="E164" s="67"/>
      <c r="F164" s="67"/>
    </row>
    <row r="165" spans="1:6">
      <c r="A165" s="310"/>
      <c r="B165" s="79"/>
      <c r="C165" s="79"/>
      <c r="D165" s="80"/>
      <c r="E165" s="67"/>
      <c r="F165" s="67"/>
    </row>
    <row r="166" spans="1:6">
      <c r="A166" s="310"/>
      <c r="B166" s="79"/>
      <c r="C166" s="79"/>
      <c r="D166" s="80"/>
      <c r="E166" s="67"/>
      <c r="F166" s="67"/>
    </row>
    <row r="167" spans="1:6">
      <c r="A167" s="310"/>
      <c r="B167" s="79"/>
      <c r="C167" s="79"/>
      <c r="D167" s="80"/>
      <c r="E167" s="67"/>
      <c r="F167" s="67"/>
    </row>
    <row r="168" spans="1:6">
      <c r="A168" s="310"/>
      <c r="B168" s="79"/>
      <c r="C168" s="79"/>
      <c r="D168" s="80"/>
      <c r="E168" s="67"/>
      <c r="F168" s="67"/>
    </row>
    <row r="169" spans="1:6">
      <c r="A169" s="310"/>
      <c r="B169" s="79"/>
      <c r="C169" s="79"/>
      <c r="D169" s="80"/>
      <c r="E169" s="67"/>
      <c r="F169" s="67"/>
    </row>
    <row r="170" spans="1:6">
      <c r="A170" s="310"/>
      <c r="B170" s="79"/>
      <c r="C170" s="79"/>
      <c r="D170" s="80"/>
      <c r="E170" s="67"/>
      <c r="F170" s="67"/>
    </row>
    <row r="171" spans="1:6">
      <c r="A171" s="310"/>
      <c r="B171" s="79"/>
      <c r="C171" s="79"/>
      <c r="D171" s="80"/>
      <c r="E171" s="67"/>
      <c r="F171" s="67"/>
    </row>
    <row r="172" spans="1:6">
      <c r="A172" s="310"/>
      <c r="B172" s="79"/>
      <c r="C172" s="79"/>
      <c r="D172" s="80"/>
      <c r="E172" s="67"/>
      <c r="F172" s="67"/>
    </row>
    <row r="173" spans="1:6">
      <c r="A173" s="310"/>
      <c r="B173" s="79"/>
      <c r="C173" s="79"/>
      <c r="D173" s="80"/>
      <c r="E173" s="67"/>
      <c r="F173" s="67"/>
    </row>
    <row r="174" spans="1:6">
      <c r="A174" s="310"/>
      <c r="B174" s="79"/>
      <c r="C174" s="79"/>
      <c r="D174" s="80"/>
      <c r="E174" s="67"/>
      <c r="F174" s="67"/>
    </row>
    <row r="175" spans="1:6">
      <c r="A175" s="310"/>
      <c r="B175" s="79"/>
      <c r="C175" s="79"/>
      <c r="D175" s="80"/>
      <c r="E175" s="67"/>
      <c r="F175" s="67"/>
    </row>
    <row r="176" spans="1:6">
      <c r="A176" s="310"/>
      <c r="B176" s="79"/>
      <c r="C176" s="79"/>
      <c r="D176" s="80"/>
      <c r="E176" s="67"/>
      <c r="F176" s="67"/>
    </row>
    <row r="177" spans="1:6">
      <c r="A177" s="310"/>
      <c r="B177" s="79"/>
      <c r="C177" s="79"/>
      <c r="D177" s="80"/>
      <c r="E177" s="67"/>
      <c r="F177" s="67"/>
    </row>
    <row r="178" spans="1:6">
      <c r="A178" s="310"/>
      <c r="B178" s="79"/>
      <c r="C178" s="79"/>
      <c r="D178" s="80"/>
      <c r="E178" s="67"/>
      <c r="F178" s="67"/>
    </row>
    <row r="179" spans="1:6">
      <c r="A179" s="310"/>
      <c r="B179" s="79"/>
      <c r="C179" s="79"/>
      <c r="D179" s="80"/>
      <c r="E179" s="67"/>
      <c r="F179" s="67"/>
    </row>
    <row r="180" spans="1:6">
      <c r="A180" s="310"/>
      <c r="B180" s="79"/>
      <c r="C180" s="79"/>
      <c r="D180" s="80"/>
      <c r="E180" s="67"/>
      <c r="F180" s="67"/>
    </row>
    <row r="181" spans="1:6">
      <c r="A181" s="310"/>
      <c r="B181" s="79"/>
      <c r="C181" s="79"/>
      <c r="D181" s="80"/>
      <c r="E181" s="67"/>
      <c r="F181" s="67"/>
    </row>
    <row r="182" spans="1:6">
      <c r="A182" s="310"/>
      <c r="B182" s="79"/>
      <c r="C182" s="79"/>
      <c r="D182" s="80"/>
      <c r="E182" s="67"/>
      <c r="F182" s="67"/>
    </row>
    <row r="183" spans="1:6">
      <c r="A183" s="122"/>
    </row>
    <row r="184" spans="1:6" ht="13.8" thickBot="1">
      <c r="A184" s="2"/>
    </row>
    <row r="185" spans="1:6" ht="24" customHeight="1" thickTop="1">
      <c r="A185" s="123"/>
      <c r="B185" s="105"/>
      <c r="C185" s="334" t="s">
        <v>8</v>
      </c>
      <c r="D185" s="119"/>
      <c r="E185" s="107"/>
      <c r="F185" s="312" t="s">
        <v>219</v>
      </c>
    </row>
    <row r="186" spans="1:6" ht="8.1" customHeight="1" thickBot="1">
      <c r="A186" s="120"/>
      <c r="B186" s="5"/>
      <c r="C186" s="5"/>
      <c r="D186" s="6"/>
      <c r="E186" s="9"/>
      <c r="F186" s="121"/>
    </row>
    <row r="187" spans="1:6" ht="22.2" thickTop="1">
      <c r="A187" s="360" t="s">
        <v>1</v>
      </c>
      <c r="B187" s="361"/>
      <c r="C187" s="126" t="s">
        <v>0</v>
      </c>
      <c r="D187" s="323" t="s">
        <v>243</v>
      </c>
      <c r="E187" s="128" t="s">
        <v>4</v>
      </c>
      <c r="F187" s="128" t="s">
        <v>5</v>
      </c>
    </row>
    <row r="188" spans="1:6" ht="13.8">
      <c r="A188" s="322" t="s">
        <v>213</v>
      </c>
      <c r="B188" s="125"/>
      <c r="C188" s="126"/>
      <c r="D188" s="127"/>
      <c r="E188" s="128"/>
      <c r="F188" s="128"/>
    </row>
    <row r="189" spans="1:6">
      <c r="A189" s="310"/>
      <c r="B189" s="79"/>
      <c r="C189" s="79"/>
      <c r="D189" s="80"/>
      <c r="E189" s="67"/>
      <c r="F189" s="67"/>
    </row>
    <row r="190" spans="1:6">
      <c r="A190" s="310"/>
      <c r="B190" s="79"/>
      <c r="C190" s="79"/>
      <c r="D190" s="80"/>
      <c r="E190" s="67"/>
      <c r="F190" s="67"/>
    </row>
    <row r="191" spans="1:6">
      <c r="A191" s="310"/>
      <c r="B191" s="79"/>
      <c r="C191" s="79"/>
      <c r="D191" s="80"/>
      <c r="E191" s="67"/>
      <c r="F191" s="67"/>
    </row>
    <row r="192" spans="1:6">
      <c r="A192" s="310"/>
      <c r="B192" s="79"/>
      <c r="C192" s="79"/>
      <c r="D192" s="80"/>
      <c r="E192" s="67"/>
      <c r="F192" s="67"/>
    </row>
    <row r="193" spans="1:6">
      <c r="A193" s="310"/>
      <c r="B193" s="79"/>
      <c r="C193" s="79"/>
      <c r="D193" s="80"/>
      <c r="E193" s="67"/>
      <c r="F193" s="67"/>
    </row>
    <row r="194" spans="1:6" ht="13.8">
      <c r="A194" s="310"/>
      <c r="B194" s="330"/>
      <c r="C194" s="243"/>
      <c r="D194" s="244"/>
      <c r="E194" s="245"/>
      <c r="F194" s="245"/>
    </row>
    <row r="195" spans="1:6">
      <c r="A195" s="310"/>
      <c r="B195" s="79"/>
      <c r="C195" s="79"/>
      <c r="D195" s="80"/>
      <c r="E195" s="67"/>
      <c r="F195" s="67"/>
    </row>
    <row r="196" spans="1:6">
      <c r="A196" s="310"/>
      <c r="B196" s="79"/>
      <c r="C196" s="79"/>
      <c r="D196" s="80"/>
      <c r="E196" s="67"/>
      <c r="F196" s="67"/>
    </row>
    <row r="197" spans="1:6">
      <c r="A197" s="310"/>
      <c r="B197" s="330"/>
      <c r="C197" s="326"/>
      <c r="D197" s="327"/>
      <c r="E197" s="329"/>
      <c r="F197" s="329"/>
    </row>
    <row r="198" spans="1:6">
      <c r="A198" s="310"/>
      <c r="B198" s="79"/>
      <c r="C198" s="79"/>
      <c r="D198" s="80"/>
      <c r="E198" s="67"/>
      <c r="F198" s="67"/>
    </row>
    <row r="199" spans="1:6">
      <c r="A199" s="310"/>
      <c r="B199" s="79"/>
      <c r="C199" s="79"/>
      <c r="D199" s="80"/>
      <c r="E199" s="67"/>
      <c r="F199" s="67"/>
    </row>
    <row r="200" spans="1:6">
      <c r="A200" s="310"/>
      <c r="B200" s="79"/>
      <c r="C200" s="79"/>
      <c r="D200" s="80"/>
      <c r="E200" s="67"/>
      <c r="F200" s="67"/>
    </row>
    <row r="201" spans="1:6">
      <c r="A201" s="310"/>
      <c r="B201" s="79"/>
      <c r="C201" s="79"/>
      <c r="D201" s="80"/>
      <c r="E201" s="67"/>
      <c r="F201" s="67"/>
    </row>
    <row r="202" spans="1:6">
      <c r="A202" s="310"/>
      <c r="B202" s="79"/>
      <c r="C202" s="79"/>
      <c r="D202" s="80"/>
      <c r="E202" s="67"/>
      <c r="F202" s="67"/>
    </row>
    <row r="203" spans="1:6">
      <c r="A203" s="310"/>
      <c r="B203" s="79"/>
      <c r="C203" s="79"/>
      <c r="D203" s="80"/>
      <c r="E203" s="67"/>
      <c r="F203" s="67"/>
    </row>
    <row r="204" spans="1:6">
      <c r="A204" s="310"/>
      <c r="B204" s="79"/>
      <c r="C204" s="79"/>
      <c r="D204" s="80"/>
      <c r="E204" s="67"/>
      <c r="F204" s="67"/>
    </row>
    <row r="205" spans="1:6">
      <c r="A205" s="310"/>
      <c r="B205" s="79"/>
      <c r="C205" s="79"/>
      <c r="D205" s="80"/>
      <c r="E205" s="67"/>
      <c r="F205" s="67"/>
    </row>
    <row r="206" spans="1:6">
      <c r="A206" s="310"/>
      <c r="B206" s="79"/>
      <c r="C206" s="79"/>
      <c r="D206" s="80"/>
      <c r="E206" s="67"/>
      <c r="F206" s="67"/>
    </row>
    <row r="207" spans="1:6">
      <c r="A207" s="310"/>
      <c r="B207" s="79"/>
      <c r="C207" s="79"/>
      <c r="D207" s="80"/>
      <c r="E207" s="67"/>
      <c r="F207" s="67"/>
    </row>
    <row r="208" spans="1:6">
      <c r="A208" s="310"/>
      <c r="B208" s="79"/>
      <c r="C208" s="79"/>
      <c r="D208" s="80"/>
      <c r="E208" s="67"/>
      <c r="F208" s="67"/>
    </row>
    <row r="209" spans="1:6">
      <c r="A209" s="310"/>
      <c r="B209" s="79"/>
      <c r="C209" s="79"/>
      <c r="D209" s="80"/>
      <c r="E209" s="67"/>
      <c r="F209" s="67"/>
    </row>
    <row r="210" spans="1:6">
      <c r="A210" s="310"/>
      <c r="B210" s="79"/>
      <c r="C210" s="79"/>
      <c r="D210" s="80"/>
      <c r="E210" s="67"/>
      <c r="F210" s="67"/>
    </row>
    <row r="211" spans="1:6">
      <c r="A211" s="310"/>
      <c r="B211" s="79"/>
      <c r="C211" s="79"/>
      <c r="D211" s="80"/>
      <c r="E211" s="67"/>
      <c r="F211" s="67"/>
    </row>
    <row r="212" spans="1:6">
      <c r="A212" s="310"/>
      <c r="B212" s="79"/>
      <c r="C212" s="79"/>
      <c r="D212" s="80"/>
      <c r="E212" s="67"/>
      <c r="F212" s="67"/>
    </row>
    <row r="213" spans="1:6">
      <c r="A213" s="310"/>
      <c r="B213" s="79"/>
      <c r="C213" s="79"/>
      <c r="D213" s="80"/>
      <c r="E213" s="67"/>
      <c r="F213" s="67"/>
    </row>
    <row r="214" spans="1:6">
      <c r="A214" s="310"/>
      <c r="B214" s="79"/>
      <c r="C214" s="79"/>
      <c r="D214" s="80"/>
      <c r="E214" s="67"/>
      <c r="F214" s="67"/>
    </row>
    <row r="215" spans="1:6">
      <c r="A215" s="310"/>
      <c r="B215" s="79"/>
      <c r="C215" s="79"/>
      <c r="D215" s="80"/>
      <c r="E215" s="67"/>
      <c r="F215" s="67"/>
    </row>
    <row r="216" spans="1:6">
      <c r="A216" s="310"/>
      <c r="B216" s="79"/>
      <c r="C216" s="79"/>
      <c r="D216" s="80"/>
      <c r="E216" s="67"/>
      <c r="F216" s="67"/>
    </row>
    <row r="217" spans="1:6">
      <c r="A217" s="310"/>
      <c r="B217" s="79"/>
      <c r="C217" s="79"/>
      <c r="D217" s="80"/>
      <c r="E217" s="67"/>
      <c r="F217" s="67"/>
    </row>
    <row r="218" spans="1:6">
      <c r="A218" s="310"/>
      <c r="B218" s="79"/>
      <c r="C218" s="79"/>
      <c r="D218" s="80"/>
      <c r="E218" s="67"/>
      <c r="F218" s="67"/>
    </row>
    <row r="219" spans="1:6">
      <c r="A219" s="310"/>
      <c r="B219" s="79"/>
      <c r="C219" s="79"/>
      <c r="D219" s="80"/>
      <c r="E219" s="67"/>
      <c r="F219" s="67"/>
    </row>
    <row r="220" spans="1:6">
      <c r="A220" s="310"/>
      <c r="B220" s="79"/>
      <c r="C220" s="79"/>
      <c r="D220" s="80"/>
      <c r="E220" s="67"/>
      <c r="F220" s="67"/>
    </row>
    <row r="221" spans="1:6">
      <c r="A221" s="310"/>
      <c r="B221" s="79"/>
      <c r="C221" s="79"/>
      <c r="D221" s="80"/>
      <c r="E221" s="67"/>
      <c r="F221" s="67"/>
    </row>
    <row r="222" spans="1:6">
      <c r="A222" s="310"/>
      <c r="B222" s="79"/>
      <c r="C222" s="79"/>
      <c r="D222" s="80"/>
      <c r="E222" s="67"/>
      <c r="F222" s="67"/>
    </row>
    <row r="223" spans="1:6">
      <c r="A223" s="310"/>
      <c r="B223" s="79"/>
      <c r="C223" s="79"/>
      <c r="D223" s="80"/>
      <c r="E223" s="67"/>
      <c r="F223" s="67"/>
    </row>
    <row r="224" spans="1:6">
      <c r="A224" s="310"/>
      <c r="B224" s="79"/>
      <c r="C224" s="79"/>
      <c r="D224" s="80"/>
      <c r="E224" s="67"/>
      <c r="F224" s="67"/>
    </row>
    <row r="225" spans="1:6">
      <c r="A225" s="310"/>
      <c r="B225" s="79"/>
      <c r="C225" s="79"/>
      <c r="D225" s="80"/>
      <c r="E225" s="67"/>
      <c r="F225" s="67"/>
    </row>
    <row r="226" spans="1:6">
      <c r="A226" s="310"/>
      <c r="B226" s="79"/>
      <c r="C226" s="79"/>
      <c r="D226" s="80"/>
      <c r="E226" s="67"/>
      <c r="F226" s="67"/>
    </row>
    <row r="227" spans="1:6">
      <c r="A227" s="310"/>
      <c r="B227" s="79"/>
      <c r="C227" s="79"/>
      <c r="D227" s="80"/>
      <c r="E227" s="67"/>
      <c r="F227" s="67"/>
    </row>
    <row r="228" spans="1:6">
      <c r="A228" s="310"/>
      <c r="B228" s="79"/>
      <c r="C228" s="79"/>
      <c r="D228" s="80"/>
      <c r="E228" s="67"/>
      <c r="F228" s="67"/>
    </row>
    <row r="229" spans="1:6">
      <c r="A229" s="310"/>
      <c r="B229" s="79"/>
      <c r="C229" s="79"/>
      <c r="D229" s="80"/>
      <c r="E229" s="67"/>
      <c r="F229" s="67"/>
    </row>
    <row r="230" spans="1:6">
      <c r="A230" s="310"/>
      <c r="B230" s="79"/>
      <c r="C230" s="79"/>
      <c r="D230" s="80"/>
      <c r="E230" s="67"/>
      <c r="F230" s="67"/>
    </row>
    <row r="231" spans="1:6">
      <c r="A231" s="310"/>
      <c r="B231" s="79"/>
      <c r="C231" s="79"/>
      <c r="D231" s="80"/>
      <c r="E231" s="67"/>
      <c r="F231" s="67"/>
    </row>
    <row r="232" spans="1:6">
      <c r="A232" s="122"/>
    </row>
    <row r="233" spans="1:6" ht="13.8" thickBot="1">
      <c r="A233" s="2"/>
    </row>
    <row r="234" spans="1:6" ht="24" customHeight="1" thickTop="1">
      <c r="A234" s="123"/>
      <c r="B234" s="105"/>
      <c r="C234" s="334" t="s">
        <v>8</v>
      </c>
      <c r="D234" s="119"/>
      <c r="E234" s="107"/>
      <c r="F234" s="312" t="s">
        <v>220</v>
      </c>
    </row>
    <row r="235" spans="1:6" ht="8.1" customHeight="1" thickBot="1">
      <c r="A235" s="120"/>
      <c r="B235" s="5"/>
      <c r="C235" s="5"/>
      <c r="D235" s="6"/>
      <c r="E235" s="9"/>
      <c r="F235" s="121"/>
    </row>
    <row r="236" spans="1:6" ht="22.2" thickTop="1">
      <c r="A236" s="360" t="s">
        <v>1</v>
      </c>
      <c r="B236" s="361"/>
      <c r="C236" s="126" t="s">
        <v>0</v>
      </c>
      <c r="D236" s="323" t="s">
        <v>243</v>
      </c>
      <c r="E236" s="128" t="s">
        <v>4</v>
      </c>
      <c r="F236" s="128" t="s">
        <v>5</v>
      </c>
    </row>
    <row r="237" spans="1:6" ht="13.8">
      <c r="A237" s="322" t="s">
        <v>213</v>
      </c>
      <c r="B237" s="125"/>
      <c r="C237" s="126"/>
      <c r="D237" s="127"/>
      <c r="E237" s="128"/>
      <c r="F237" s="128"/>
    </row>
    <row r="238" spans="1:6">
      <c r="A238" s="310"/>
      <c r="B238" s="79"/>
      <c r="C238" s="79"/>
      <c r="D238" s="80"/>
      <c r="E238" s="67"/>
      <c r="F238" s="67"/>
    </row>
    <row r="239" spans="1:6">
      <c r="A239" s="310"/>
      <c r="B239" s="79"/>
      <c r="C239" s="79"/>
      <c r="D239" s="80"/>
      <c r="E239" s="67"/>
      <c r="F239" s="67"/>
    </row>
    <row r="240" spans="1:6">
      <c r="A240" s="310"/>
      <c r="B240" s="79"/>
      <c r="C240" s="79"/>
      <c r="D240" s="80"/>
      <c r="E240" s="67"/>
      <c r="F240" s="67"/>
    </row>
    <row r="241" spans="1:6">
      <c r="A241" s="310"/>
      <c r="B241" s="79"/>
      <c r="C241" s="79"/>
      <c r="D241" s="80"/>
      <c r="E241" s="67"/>
      <c r="F241" s="67"/>
    </row>
    <row r="242" spans="1:6">
      <c r="A242" s="310"/>
      <c r="B242" s="79"/>
      <c r="C242" s="79"/>
      <c r="D242" s="80"/>
      <c r="E242" s="67"/>
      <c r="F242" s="67"/>
    </row>
    <row r="243" spans="1:6">
      <c r="A243" s="310"/>
      <c r="B243" s="79"/>
      <c r="C243" s="79"/>
      <c r="D243" s="80"/>
      <c r="E243" s="67"/>
      <c r="F243" s="67"/>
    </row>
    <row r="244" spans="1:6">
      <c r="A244" s="310"/>
      <c r="B244" s="79"/>
      <c r="C244" s="79"/>
      <c r="D244" s="80"/>
      <c r="E244" s="67"/>
      <c r="F244" s="67"/>
    </row>
    <row r="245" spans="1:6">
      <c r="A245" s="310"/>
      <c r="B245" s="79"/>
      <c r="C245" s="79"/>
      <c r="D245" s="80"/>
      <c r="E245" s="67"/>
      <c r="F245" s="67"/>
    </row>
    <row r="246" spans="1:6">
      <c r="A246" s="310"/>
      <c r="B246" s="79"/>
      <c r="C246" s="79"/>
      <c r="D246" s="80"/>
      <c r="E246" s="67"/>
      <c r="F246" s="67"/>
    </row>
    <row r="247" spans="1:6">
      <c r="A247" s="310"/>
      <c r="B247" s="79"/>
      <c r="C247" s="79"/>
      <c r="D247" s="80"/>
      <c r="E247" s="67"/>
      <c r="F247" s="67"/>
    </row>
    <row r="248" spans="1:6">
      <c r="A248" s="310"/>
      <c r="B248" s="79"/>
      <c r="C248" s="79"/>
      <c r="D248" s="80"/>
      <c r="E248" s="67"/>
      <c r="F248" s="67"/>
    </row>
    <row r="249" spans="1:6">
      <c r="A249" s="310"/>
      <c r="B249" s="79"/>
      <c r="C249" s="79"/>
      <c r="D249" s="80"/>
      <c r="E249" s="67"/>
      <c r="F249" s="67"/>
    </row>
    <row r="250" spans="1:6">
      <c r="A250" s="310"/>
      <c r="B250" s="79"/>
      <c r="C250" s="79"/>
      <c r="D250" s="80"/>
      <c r="E250" s="67"/>
      <c r="F250" s="67"/>
    </row>
    <row r="251" spans="1:6">
      <c r="A251" s="310"/>
      <c r="B251" s="79"/>
      <c r="C251" s="79"/>
      <c r="D251" s="80"/>
      <c r="E251" s="67"/>
      <c r="F251" s="67"/>
    </row>
    <row r="252" spans="1:6">
      <c r="A252" s="310"/>
      <c r="B252" s="79"/>
      <c r="C252" s="79"/>
      <c r="D252" s="80"/>
      <c r="E252" s="67"/>
      <c r="F252" s="67"/>
    </row>
    <row r="253" spans="1:6">
      <c r="A253" s="310"/>
      <c r="B253" s="79"/>
      <c r="C253" s="79"/>
      <c r="D253" s="80"/>
      <c r="E253" s="67"/>
      <c r="F253" s="67"/>
    </row>
    <row r="254" spans="1:6">
      <c r="A254" s="310"/>
      <c r="B254" s="79"/>
      <c r="C254" s="79"/>
      <c r="D254" s="80"/>
      <c r="E254" s="67"/>
      <c r="F254" s="67"/>
    </row>
    <row r="255" spans="1:6">
      <c r="A255" s="310"/>
      <c r="B255" s="79"/>
      <c r="C255" s="79"/>
      <c r="D255" s="80"/>
      <c r="E255" s="67"/>
      <c r="F255" s="67"/>
    </row>
    <row r="256" spans="1:6">
      <c r="A256" s="310"/>
      <c r="B256" s="79"/>
      <c r="C256" s="79"/>
      <c r="D256" s="80"/>
      <c r="E256" s="67"/>
      <c r="F256" s="67"/>
    </row>
    <row r="257" spans="1:11">
      <c r="A257" s="310"/>
      <c r="B257" s="79"/>
      <c r="C257" s="79"/>
      <c r="D257" s="80"/>
      <c r="E257" s="67"/>
      <c r="F257" s="67"/>
    </row>
    <row r="258" spans="1:11">
      <c r="A258" s="310"/>
      <c r="B258" s="79"/>
      <c r="C258" s="79"/>
      <c r="D258" s="80"/>
      <c r="E258" s="67"/>
      <c r="F258" s="67"/>
    </row>
    <row r="259" spans="1:11">
      <c r="A259" s="310"/>
      <c r="B259" s="79"/>
      <c r="C259" s="79"/>
      <c r="D259" s="80"/>
      <c r="E259" s="67"/>
      <c r="F259" s="67"/>
      <c r="H259" s="354">
        <v>41670</v>
      </c>
      <c r="I259" s="355">
        <v>42004</v>
      </c>
      <c r="J259" s="355">
        <v>335.37</v>
      </c>
      <c r="K259" s="354">
        <v>41943</v>
      </c>
    </row>
    <row r="260" spans="1:11">
      <c r="A260" s="310"/>
      <c r="B260" s="79"/>
      <c r="C260" s="79"/>
      <c r="D260" s="80"/>
      <c r="E260" s="67"/>
      <c r="F260" s="67"/>
      <c r="H260" s="35">
        <f>F394</f>
        <v>28882.39</v>
      </c>
      <c r="I260" s="35">
        <f>F394</f>
        <v>28882.39</v>
      </c>
      <c r="J260" s="35">
        <f>F394</f>
        <v>28882.39</v>
      </c>
      <c r="K260" s="35">
        <f>F394</f>
        <v>28882.39</v>
      </c>
    </row>
    <row r="261" spans="1:11">
      <c r="A261" s="310"/>
      <c r="B261" s="79"/>
      <c r="C261" s="79"/>
      <c r="D261" s="80"/>
      <c r="E261" s="67"/>
      <c r="F261" s="67"/>
      <c r="H261" s="35">
        <f>SUM(F292:F297)</f>
        <v>0</v>
      </c>
      <c r="I261" s="35">
        <f>SUM(F278:F297)</f>
        <v>0</v>
      </c>
      <c r="J261" s="35">
        <f>SUM(F163:F297)</f>
        <v>0</v>
      </c>
      <c r="K261" s="35">
        <f>SUM(F65:F297)</f>
        <v>0</v>
      </c>
    </row>
    <row r="262" spans="1:11">
      <c r="A262" s="310"/>
      <c r="B262" s="79"/>
      <c r="C262" s="79"/>
      <c r="D262" s="80"/>
      <c r="E262" s="67"/>
      <c r="F262" s="67"/>
      <c r="H262" s="35">
        <f>H260-H261</f>
        <v>28882.39</v>
      </c>
      <c r="I262" s="35">
        <f>I260-I261</f>
        <v>28882.39</v>
      </c>
      <c r="J262" s="35">
        <f>J260-J261</f>
        <v>28882.39</v>
      </c>
      <c r="K262" s="35">
        <f>K260-K261</f>
        <v>28882.39</v>
      </c>
    </row>
    <row r="263" spans="1:11">
      <c r="A263" s="310"/>
      <c r="B263" s="79"/>
      <c r="C263" s="79"/>
      <c r="D263" s="80"/>
      <c r="E263" s="67"/>
      <c r="F263" s="67"/>
    </row>
    <row r="264" spans="1:11">
      <c r="A264" s="310"/>
      <c r="B264" s="79"/>
      <c r="C264" s="79"/>
      <c r="D264" s="80"/>
      <c r="E264" s="67"/>
      <c r="F264" s="67"/>
    </row>
    <row r="265" spans="1:11">
      <c r="A265" s="310"/>
      <c r="B265" s="79"/>
      <c r="C265" s="79"/>
      <c r="D265" s="80"/>
      <c r="E265" s="67"/>
      <c r="F265" s="67"/>
    </row>
    <row r="266" spans="1:11">
      <c r="A266" s="310"/>
      <c r="B266" s="79"/>
      <c r="C266" s="79"/>
      <c r="D266" s="80"/>
      <c r="E266" s="67"/>
      <c r="F266" s="67"/>
    </row>
    <row r="267" spans="1:11">
      <c r="A267" s="310"/>
      <c r="B267" s="79"/>
      <c r="C267" s="79"/>
      <c r="D267" s="80"/>
      <c r="E267" s="67"/>
      <c r="F267" s="67"/>
    </row>
    <row r="268" spans="1:11">
      <c r="A268" s="310"/>
      <c r="B268" s="79"/>
      <c r="C268" s="79"/>
      <c r="D268" s="80"/>
      <c r="E268" s="67"/>
      <c r="F268" s="67"/>
    </row>
    <row r="269" spans="1:11">
      <c r="A269" s="310"/>
      <c r="B269" s="79"/>
      <c r="C269" s="79"/>
      <c r="D269" s="80"/>
      <c r="E269" s="67"/>
      <c r="F269" s="67"/>
    </row>
    <row r="270" spans="1:11">
      <c r="A270" s="310"/>
      <c r="B270" s="79"/>
      <c r="C270" s="79"/>
      <c r="D270" s="80"/>
      <c r="E270" s="67"/>
      <c r="F270" s="67"/>
    </row>
    <row r="271" spans="1:11">
      <c r="A271" s="310"/>
      <c r="B271" s="79"/>
      <c r="C271" s="79"/>
      <c r="D271" s="80"/>
      <c r="E271" s="67"/>
      <c r="F271" s="67"/>
    </row>
    <row r="272" spans="1:11">
      <c r="A272" s="122"/>
    </row>
    <row r="273" spans="1:6" ht="13.8" thickBot="1">
      <c r="A273" s="2"/>
    </row>
    <row r="274" spans="1:6" ht="24" customHeight="1" thickTop="1">
      <c r="A274" s="123"/>
      <c r="B274" s="105"/>
      <c r="C274" s="334" t="s">
        <v>8</v>
      </c>
      <c r="D274" s="119"/>
      <c r="E274" s="107"/>
      <c r="F274" s="312" t="s">
        <v>221</v>
      </c>
    </row>
    <row r="275" spans="1:6" ht="8.1" customHeight="1" thickBot="1">
      <c r="A275" s="120"/>
      <c r="B275" s="5"/>
      <c r="C275" s="5"/>
      <c r="D275" s="6"/>
      <c r="E275" s="9"/>
      <c r="F275" s="121"/>
    </row>
    <row r="276" spans="1:6" ht="22.2" thickTop="1">
      <c r="A276" s="360" t="s">
        <v>1</v>
      </c>
      <c r="B276" s="361"/>
      <c r="C276" s="126" t="s">
        <v>0</v>
      </c>
      <c r="D276" s="323" t="s">
        <v>243</v>
      </c>
      <c r="E276" s="128" t="s">
        <v>4</v>
      </c>
      <c r="F276" s="128" t="s">
        <v>5</v>
      </c>
    </row>
    <row r="277" spans="1:6" ht="13.8">
      <c r="A277" s="322" t="s">
        <v>213</v>
      </c>
      <c r="B277" s="125"/>
      <c r="C277" s="126"/>
      <c r="D277" s="127"/>
      <c r="E277" s="128"/>
      <c r="F277" s="128"/>
    </row>
    <row r="278" spans="1:6">
      <c r="A278" s="310"/>
      <c r="B278" s="79"/>
      <c r="C278" s="79"/>
      <c r="D278" s="80"/>
      <c r="E278" s="67"/>
      <c r="F278" s="67"/>
    </row>
    <row r="279" spans="1:6">
      <c r="A279" s="310"/>
      <c r="B279" s="79"/>
      <c r="C279" s="79"/>
      <c r="D279" s="80"/>
      <c r="E279" s="67"/>
      <c r="F279" s="67"/>
    </row>
    <row r="280" spans="1:6">
      <c r="A280" s="310"/>
      <c r="B280" s="79"/>
      <c r="C280" s="79"/>
      <c r="D280" s="80"/>
      <c r="E280" s="67"/>
      <c r="F280" s="67"/>
    </row>
    <row r="281" spans="1:6">
      <c r="A281" s="310"/>
      <c r="B281" s="79"/>
      <c r="C281" s="79"/>
      <c r="D281" s="80"/>
      <c r="E281" s="67"/>
      <c r="F281" s="67"/>
    </row>
    <row r="282" spans="1:6">
      <c r="A282" s="310"/>
      <c r="B282" s="79"/>
      <c r="C282" s="79"/>
      <c r="D282" s="80"/>
      <c r="E282" s="67"/>
      <c r="F282" s="67"/>
    </row>
    <row r="283" spans="1:6">
      <c r="A283" s="310"/>
      <c r="B283" s="79"/>
      <c r="C283" s="79"/>
      <c r="D283" s="80"/>
      <c r="E283" s="67"/>
      <c r="F283" s="67"/>
    </row>
    <row r="284" spans="1:6">
      <c r="A284" s="310"/>
      <c r="B284" s="79"/>
      <c r="C284" s="79"/>
      <c r="D284" s="80"/>
      <c r="E284" s="67"/>
      <c r="F284" s="67"/>
    </row>
    <row r="285" spans="1:6">
      <c r="A285" s="310"/>
      <c r="B285" s="79"/>
      <c r="C285" s="79"/>
      <c r="D285" s="80"/>
      <c r="E285" s="67"/>
      <c r="F285" s="67"/>
    </row>
    <row r="286" spans="1:6">
      <c r="A286" s="310"/>
      <c r="B286" s="79"/>
      <c r="C286" s="79"/>
      <c r="D286" s="80"/>
      <c r="E286" s="67"/>
      <c r="F286" s="67"/>
    </row>
    <row r="287" spans="1:6">
      <c r="A287" s="310"/>
      <c r="B287" s="79"/>
      <c r="C287" s="79"/>
      <c r="D287" s="80"/>
      <c r="E287" s="67"/>
      <c r="F287" s="67"/>
    </row>
    <row r="288" spans="1:6">
      <c r="A288" s="310"/>
      <c r="B288" s="79"/>
      <c r="C288" s="79"/>
      <c r="D288" s="80"/>
      <c r="E288" s="67"/>
      <c r="F288" s="67"/>
    </row>
    <row r="289" spans="1:6">
      <c r="A289" s="310"/>
      <c r="B289" s="79"/>
      <c r="C289" s="79"/>
      <c r="D289" s="80"/>
      <c r="E289" s="67"/>
      <c r="F289" s="67"/>
    </row>
    <row r="290" spans="1:6">
      <c r="A290" s="310"/>
      <c r="B290" s="79"/>
      <c r="C290" s="79"/>
      <c r="D290" s="80"/>
      <c r="E290" s="67"/>
      <c r="F290" s="67"/>
    </row>
    <row r="291" spans="1:6">
      <c r="A291" s="310"/>
      <c r="B291" s="79"/>
      <c r="C291" s="79"/>
      <c r="D291" s="80"/>
      <c r="E291" s="67"/>
      <c r="F291" s="67"/>
    </row>
    <row r="292" spans="1:6">
      <c r="A292" s="310"/>
      <c r="B292" s="79"/>
      <c r="C292" s="79"/>
      <c r="D292" s="80"/>
      <c r="E292" s="67"/>
      <c r="F292" s="67"/>
    </row>
    <row r="293" spans="1:6">
      <c r="A293" s="310"/>
      <c r="B293" s="79"/>
      <c r="C293" s="79"/>
      <c r="D293" s="80"/>
      <c r="E293" s="67"/>
      <c r="F293" s="67"/>
    </row>
    <row r="294" spans="1:6">
      <c r="A294" s="310"/>
      <c r="B294" s="79"/>
      <c r="C294" s="79"/>
      <c r="D294" s="80"/>
      <c r="E294" s="67"/>
      <c r="F294" s="67"/>
    </row>
    <row r="295" spans="1:6">
      <c r="A295" s="310"/>
      <c r="B295" s="79"/>
      <c r="C295" s="79"/>
      <c r="D295" s="80"/>
      <c r="E295" s="67"/>
      <c r="F295" s="67"/>
    </row>
    <row r="296" spans="1:6">
      <c r="A296" s="310"/>
      <c r="B296" s="79"/>
      <c r="C296" s="79"/>
      <c r="D296" s="80"/>
      <c r="E296" s="67"/>
      <c r="F296" s="67"/>
    </row>
    <row r="297" spans="1:6">
      <c r="A297" s="310"/>
      <c r="B297" s="79"/>
      <c r="C297" s="79"/>
      <c r="D297" s="80"/>
      <c r="E297" s="67"/>
      <c r="F297" s="67"/>
    </row>
    <row r="298" spans="1:6">
      <c r="A298" s="310"/>
      <c r="B298" s="79"/>
      <c r="C298" s="79"/>
      <c r="D298" s="80"/>
      <c r="E298" s="67"/>
      <c r="F298" s="67"/>
    </row>
    <row r="299" spans="1:6">
      <c r="A299" s="310"/>
      <c r="B299" s="79"/>
      <c r="C299" s="79"/>
      <c r="D299" s="80"/>
      <c r="E299" s="67"/>
      <c r="F299" s="67"/>
    </row>
    <row r="300" spans="1:6">
      <c r="A300" s="310"/>
      <c r="B300" s="79"/>
      <c r="C300" s="79"/>
      <c r="D300" s="80"/>
      <c r="E300" s="67"/>
      <c r="F300" s="67"/>
    </row>
    <row r="301" spans="1:6">
      <c r="A301" s="310"/>
      <c r="B301" s="79"/>
      <c r="C301" s="79"/>
      <c r="D301" s="80"/>
      <c r="E301" s="67"/>
      <c r="F301" s="67"/>
    </row>
    <row r="302" spans="1:6">
      <c r="A302" s="310"/>
      <c r="B302" s="79"/>
      <c r="C302" s="79"/>
      <c r="D302" s="80"/>
      <c r="E302" s="67"/>
      <c r="F302" s="67"/>
    </row>
    <row r="303" spans="1:6">
      <c r="A303" s="310"/>
      <c r="B303" s="79"/>
      <c r="C303" s="79"/>
      <c r="D303" s="80"/>
      <c r="E303" s="67"/>
      <c r="F303" s="67"/>
    </row>
    <row r="304" spans="1:6">
      <c r="A304" s="310"/>
      <c r="B304" s="79"/>
      <c r="C304" s="79"/>
      <c r="D304" s="80"/>
      <c r="E304" s="67"/>
      <c r="F304" s="67"/>
    </row>
    <row r="305" spans="1:6">
      <c r="A305" s="310"/>
      <c r="B305" s="79"/>
      <c r="C305" s="79"/>
      <c r="D305" s="80"/>
      <c r="E305" s="67"/>
      <c r="F305" s="67"/>
    </row>
    <row r="306" spans="1:6">
      <c r="A306" s="310"/>
      <c r="B306" s="79"/>
      <c r="C306" s="79"/>
      <c r="D306" s="80"/>
      <c r="E306" s="67"/>
      <c r="F306" s="67"/>
    </row>
    <row r="307" spans="1:6">
      <c r="A307" s="310"/>
      <c r="B307" s="79"/>
      <c r="C307" s="79"/>
      <c r="D307" s="80"/>
      <c r="E307" s="67"/>
      <c r="F307" s="67"/>
    </row>
    <row r="308" spans="1:6">
      <c r="A308" s="310"/>
      <c r="B308" s="79"/>
      <c r="C308" s="79"/>
      <c r="D308" s="80"/>
      <c r="E308" s="67"/>
      <c r="F308" s="67"/>
    </row>
    <row r="309" spans="1:6">
      <c r="A309" s="310"/>
      <c r="B309" s="79"/>
      <c r="C309" s="79"/>
      <c r="D309" s="80"/>
      <c r="E309" s="67"/>
      <c r="F309" s="67"/>
    </row>
    <row r="310" spans="1:6">
      <c r="A310" s="310"/>
      <c r="B310" s="79"/>
      <c r="C310" s="79"/>
      <c r="D310" s="80"/>
      <c r="E310" s="67"/>
      <c r="F310" s="67"/>
    </row>
    <row r="311" spans="1:6">
      <c r="A311" s="310"/>
      <c r="B311" s="79"/>
      <c r="C311" s="79"/>
      <c r="D311" s="80"/>
      <c r="E311" s="67"/>
      <c r="F311" s="67"/>
    </row>
    <row r="312" spans="1:6">
      <c r="A312" s="122"/>
    </row>
    <row r="313" spans="1:6" ht="13.8" thickBot="1">
      <c r="A313" s="2"/>
    </row>
    <row r="314" spans="1:6" ht="24" customHeight="1" thickTop="1">
      <c r="A314" s="123"/>
      <c r="B314" s="105"/>
      <c r="C314" s="334" t="s">
        <v>8</v>
      </c>
      <c r="D314" s="119"/>
      <c r="E314" s="107"/>
      <c r="F314" s="312" t="s">
        <v>222</v>
      </c>
    </row>
    <row r="315" spans="1:6" ht="8.1" customHeight="1" thickBot="1">
      <c r="A315" s="120"/>
      <c r="B315" s="5"/>
      <c r="C315" s="5"/>
      <c r="D315" s="6"/>
      <c r="E315" s="9"/>
      <c r="F315" s="121"/>
    </row>
    <row r="316" spans="1:6" ht="22.2" thickTop="1">
      <c r="A316" s="360" t="s">
        <v>1</v>
      </c>
      <c r="B316" s="361"/>
      <c r="C316" s="126" t="s">
        <v>0</v>
      </c>
      <c r="D316" s="323" t="s">
        <v>243</v>
      </c>
      <c r="E316" s="128" t="s">
        <v>4</v>
      </c>
      <c r="F316" s="128" t="s">
        <v>5</v>
      </c>
    </row>
    <row r="317" spans="1:6" ht="13.8">
      <c r="A317" s="322" t="s">
        <v>213</v>
      </c>
      <c r="B317" s="125"/>
      <c r="C317" s="126"/>
      <c r="D317" s="127"/>
      <c r="E317" s="128"/>
      <c r="F317" s="128"/>
    </row>
    <row r="318" spans="1:6">
      <c r="A318" s="310"/>
      <c r="B318" s="79"/>
      <c r="C318" s="79"/>
      <c r="D318" s="80"/>
      <c r="E318" s="67"/>
      <c r="F318" s="67"/>
    </row>
    <row r="319" spans="1:6">
      <c r="A319" s="310"/>
      <c r="B319" s="79"/>
      <c r="C319" s="79"/>
      <c r="D319" s="80"/>
      <c r="E319" s="67"/>
      <c r="F319" s="67"/>
    </row>
    <row r="320" spans="1:6">
      <c r="A320" s="310"/>
      <c r="B320" s="79"/>
      <c r="C320" s="79"/>
      <c r="D320" s="80"/>
      <c r="E320" s="67"/>
      <c r="F320" s="67"/>
    </row>
    <row r="321" spans="1:6">
      <c r="A321" s="310"/>
      <c r="B321" s="79"/>
      <c r="C321" s="79"/>
      <c r="D321" s="80"/>
      <c r="E321" s="67"/>
      <c r="F321" s="67"/>
    </row>
    <row r="322" spans="1:6">
      <c r="A322" s="310"/>
      <c r="B322" s="79"/>
      <c r="C322" s="79"/>
      <c r="D322" s="80"/>
      <c r="E322" s="67"/>
      <c r="F322" s="67"/>
    </row>
    <row r="323" spans="1:6">
      <c r="A323" s="310"/>
      <c r="B323" s="79"/>
      <c r="C323" s="79"/>
      <c r="D323" s="80"/>
      <c r="E323" s="67"/>
      <c r="F323" s="67"/>
    </row>
    <row r="324" spans="1:6">
      <c r="A324" s="310"/>
      <c r="B324" s="79"/>
      <c r="C324" s="79"/>
      <c r="D324" s="80"/>
      <c r="E324" s="67"/>
      <c r="F324" s="67"/>
    </row>
    <row r="325" spans="1:6">
      <c r="A325" s="310"/>
      <c r="B325" s="79"/>
      <c r="C325" s="79"/>
      <c r="D325" s="80"/>
      <c r="E325" s="67"/>
      <c r="F325" s="67"/>
    </row>
    <row r="326" spans="1:6">
      <c r="A326" s="310"/>
      <c r="B326" s="79"/>
      <c r="C326" s="79"/>
      <c r="D326" s="80"/>
      <c r="E326" s="67"/>
      <c r="F326" s="67"/>
    </row>
    <row r="327" spans="1:6">
      <c r="A327" s="310"/>
      <c r="B327" s="79"/>
      <c r="C327" s="79"/>
      <c r="D327" s="80"/>
      <c r="E327" s="67"/>
      <c r="F327" s="67"/>
    </row>
    <row r="328" spans="1:6">
      <c r="A328" s="310"/>
      <c r="B328" s="79"/>
      <c r="C328" s="79"/>
      <c r="D328" s="80"/>
      <c r="E328" s="67"/>
      <c r="F328" s="67"/>
    </row>
    <row r="329" spans="1:6">
      <c r="A329" s="310"/>
      <c r="B329" s="79"/>
      <c r="C329" s="79"/>
      <c r="D329" s="80"/>
      <c r="E329" s="67"/>
      <c r="F329" s="67"/>
    </row>
    <row r="330" spans="1:6">
      <c r="A330" s="310"/>
      <c r="B330" s="79"/>
      <c r="C330" s="79"/>
      <c r="D330" s="80"/>
      <c r="E330" s="67"/>
      <c r="F330" s="67"/>
    </row>
    <row r="331" spans="1:6">
      <c r="A331" s="310"/>
      <c r="B331" s="79"/>
      <c r="C331" s="79"/>
      <c r="D331" s="80"/>
      <c r="E331" s="67"/>
      <c r="F331" s="67"/>
    </row>
    <row r="332" spans="1:6">
      <c r="A332" s="310"/>
      <c r="B332" s="79"/>
      <c r="C332" s="79"/>
      <c r="D332" s="80"/>
      <c r="E332" s="67"/>
      <c r="F332" s="67"/>
    </row>
    <row r="333" spans="1:6">
      <c r="A333" s="310"/>
      <c r="B333" s="79"/>
      <c r="C333" s="79"/>
      <c r="D333" s="80"/>
      <c r="E333" s="67"/>
      <c r="F333" s="67"/>
    </row>
    <row r="334" spans="1:6">
      <c r="A334" s="310"/>
      <c r="B334" s="79"/>
      <c r="C334" s="79"/>
      <c r="D334" s="80"/>
      <c r="E334" s="67"/>
      <c r="F334" s="67"/>
    </row>
    <row r="335" spans="1:6">
      <c r="A335" s="310"/>
      <c r="B335" s="79"/>
      <c r="C335" s="79"/>
      <c r="D335" s="80"/>
      <c r="E335" s="67"/>
      <c r="F335" s="67"/>
    </row>
    <row r="336" spans="1:6">
      <c r="A336" s="310"/>
      <c r="B336" s="79"/>
      <c r="C336" s="79"/>
      <c r="D336" s="80"/>
      <c r="E336" s="67"/>
      <c r="F336" s="67"/>
    </row>
    <row r="337" spans="1:6">
      <c r="A337" s="310"/>
      <c r="B337" s="79"/>
      <c r="C337" s="79"/>
      <c r="D337" s="80"/>
      <c r="E337" s="67"/>
      <c r="F337" s="67"/>
    </row>
    <row r="338" spans="1:6">
      <c r="A338" s="310"/>
      <c r="B338" s="79"/>
      <c r="C338" s="79"/>
      <c r="D338" s="80"/>
      <c r="E338" s="67"/>
      <c r="F338" s="67"/>
    </row>
    <row r="339" spans="1:6">
      <c r="A339" s="310"/>
      <c r="B339" s="79"/>
      <c r="C339" s="79"/>
      <c r="D339" s="80"/>
      <c r="E339" s="67"/>
      <c r="F339" s="67"/>
    </row>
    <row r="340" spans="1:6">
      <c r="A340" s="310"/>
      <c r="B340" s="79"/>
      <c r="C340" s="79"/>
      <c r="D340" s="80"/>
      <c r="E340" s="67"/>
      <c r="F340" s="67"/>
    </row>
    <row r="341" spans="1:6">
      <c r="A341" s="310"/>
      <c r="B341" s="79"/>
      <c r="C341" s="79"/>
      <c r="D341" s="80"/>
      <c r="E341" s="67"/>
      <c r="F341" s="67"/>
    </row>
    <row r="342" spans="1:6">
      <c r="A342" s="310"/>
      <c r="B342" s="79"/>
      <c r="C342" s="79"/>
      <c r="D342" s="80"/>
      <c r="E342" s="67"/>
      <c r="F342" s="67"/>
    </row>
    <row r="343" spans="1:6">
      <c r="A343" s="310"/>
      <c r="B343" s="79"/>
      <c r="C343" s="79"/>
      <c r="D343" s="80"/>
      <c r="E343" s="67"/>
      <c r="F343" s="67"/>
    </row>
    <row r="344" spans="1:6">
      <c r="A344" s="310"/>
      <c r="B344" s="79"/>
      <c r="C344" s="79"/>
      <c r="D344" s="80"/>
      <c r="E344" s="67"/>
      <c r="F344" s="67"/>
    </row>
    <row r="345" spans="1:6">
      <c r="A345" s="310"/>
      <c r="B345" s="79"/>
      <c r="C345" s="79"/>
      <c r="D345" s="80"/>
      <c r="E345" s="67"/>
      <c r="F345" s="67"/>
    </row>
    <row r="346" spans="1:6">
      <c r="A346" s="310"/>
      <c r="B346" s="79"/>
      <c r="C346" s="79"/>
      <c r="D346" s="80"/>
      <c r="E346" s="67"/>
      <c r="F346" s="67"/>
    </row>
    <row r="347" spans="1:6">
      <c r="A347" s="310"/>
      <c r="B347" s="79"/>
      <c r="C347" s="79"/>
      <c r="D347" s="80"/>
      <c r="E347" s="67"/>
      <c r="F347" s="67"/>
    </row>
    <row r="348" spans="1:6">
      <c r="A348" s="310"/>
      <c r="B348" s="79"/>
      <c r="C348" s="79"/>
      <c r="D348" s="80"/>
      <c r="E348" s="67"/>
      <c r="F348" s="67"/>
    </row>
    <row r="349" spans="1:6">
      <c r="A349" s="310"/>
      <c r="B349" s="79"/>
      <c r="C349" s="79"/>
      <c r="D349" s="80"/>
      <c r="E349" s="67"/>
      <c r="F349" s="67"/>
    </row>
    <row r="350" spans="1:6">
      <c r="A350" s="310"/>
      <c r="B350" s="79"/>
      <c r="C350" s="79"/>
      <c r="D350" s="80"/>
      <c r="E350" s="67"/>
      <c r="F350" s="67"/>
    </row>
    <row r="351" spans="1:6">
      <c r="A351" s="310"/>
      <c r="B351" s="79"/>
      <c r="C351" s="79"/>
      <c r="D351" s="80"/>
      <c r="E351" s="67"/>
      <c r="F351" s="67"/>
    </row>
    <row r="352" spans="1:6">
      <c r="A352" s="122"/>
    </row>
    <row r="353" spans="1:6" ht="13.8" thickBot="1">
      <c r="A353" s="2"/>
    </row>
    <row r="354" spans="1:6" ht="24" customHeight="1" thickTop="1">
      <c r="A354" s="123"/>
      <c r="B354" s="105"/>
      <c r="C354" s="334" t="s">
        <v>8</v>
      </c>
      <c r="D354" s="119"/>
      <c r="E354" s="107"/>
      <c r="F354" s="312" t="s">
        <v>223</v>
      </c>
    </row>
    <row r="355" spans="1:6" ht="8.1" customHeight="1" thickBot="1">
      <c r="A355" s="120"/>
      <c r="B355" s="5"/>
      <c r="C355" s="5"/>
      <c r="D355" s="6"/>
      <c r="E355" s="9"/>
      <c r="F355" s="121"/>
    </row>
    <row r="356" spans="1:6" ht="22.2" thickTop="1">
      <c r="A356" s="360" t="s">
        <v>1</v>
      </c>
      <c r="B356" s="361"/>
      <c r="C356" s="126" t="s">
        <v>0</v>
      </c>
      <c r="D356" s="323" t="s">
        <v>243</v>
      </c>
      <c r="E356" s="128" t="s">
        <v>4</v>
      </c>
      <c r="F356" s="128" t="s">
        <v>5</v>
      </c>
    </row>
    <row r="357" spans="1:6" ht="13.8">
      <c r="A357" s="322" t="s">
        <v>213</v>
      </c>
      <c r="B357" s="125"/>
      <c r="C357" s="126"/>
      <c r="D357" s="127"/>
      <c r="E357" s="145"/>
      <c r="F357" s="145"/>
    </row>
    <row r="358" spans="1:6">
      <c r="A358" s="310"/>
      <c r="B358" s="79"/>
      <c r="C358" s="79"/>
      <c r="D358" s="80"/>
      <c r="E358" s="67"/>
      <c r="F358" s="67"/>
    </row>
    <row r="359" spans="1:6">
      <c r="A359" s="310"/>
      <c r="B359" s="79"/>
      <c r="C359" s="79"/>
      <c r="D359" s="80"/>
      <c r="E359" s="67"/>
      <c r="F359" s="67"/>
    </row>
    <row r="360" spans="1:6">
      <c r="A360" s="310"/>
      <c r="B360" s="79"/>
      <c r="C360" s="79"/>
      <c r="D360" s="80"/>
      <c r="E360" s="67"/>
      <c r="F360" s="67"/>
    </row>
    <row r="361" spans="1:6">
      <c r="A361" s="310"/>
      <c r="B361" s="79"/>
      <c r="C361" s="79"/>
      <c r="D361" s="80"/>
      <c r="E361" s="67"/>
      <c r="F361" s="67"/>
    </row>
    <row r="362" spans="1:6">
      <c r="A362" s="310"/>
      <c r="B362" s="79"/>
      <c r="C362" s="79"/>
      <c r="D362" s="80"/>
      <c r="E362" s="67"/>
      <c r="F362" s="67"/>
    </row>
    <row r="363" spans="1:6">
      <c r="A363" s="310"/>
      <c r="B363" s="79"/>
      <c r="C363" s="79"/>
      <c r="D363" s="80"/>
      <c r="E363" s="67"/>
      <c r="F363" s="67"/>
    </row>
    <row r="364" spans="1:6">
      <c r="A364" s="310"/>
      <c r="B364" s="79"/>
      <c r="C364" s="79"/>
      <c r="D364" s="80"/>
      <c r="E364" s="67"/>
      <c r="F364" s="67"/>
    </row>
    <row r="365" spans="1:6">
      <c r="A365" s="310"/>
      <c r="B365" s="79"/>
      <c r="C365" s="79"/>
      <c r="D365" s="80"/>
      <c r="E365" s="67"/>
      <c r="F365" s="67"/>
    </row>
    <row r="366" spans="1:6">
      <c r="A366" s="310"/>
      <c r="B366" s="79"/>
      <c r="C366" s="79"/>
      <c r="D366" s="80"/>
      <c r="E366" s="67"/>
      <c r="F366" s="67"/>
    </row>
    <row r="367" spans="1:6">
      <c r="A367" s="310"/>
      <c r="B367" s="79"/>
      <c r="C367" s="79"/>
      <c r="D367" s="80"/>
      <c r="E367" s="67"/>
      <c r="F367" s="67"/>
    </row>
    <row r="368" spans="1:6">
      <c r="A368" s="310"/>
      <c r="B368" s="79"/>
      <c r="C368" s="79"/>
      <c r="D368" s="80"/>
      <c r="E368" s="67"/>
      <c r="F368" s="67"/>
    </row>
    <row r="369" spans="1:6">
      <c r="A369" s="310"/>
      <c r="B369" s="79"/>
      <c r="C369" s="79"/>
      <c r="D369" s="80"/>
      <c r="E369" s="67"/>
      <c r="F369" s="67"/>
    </row>
    <row r="370" spans="1:6">
      <c r="A370" s="310"/>
      <c r="B370" s="79"/>
      <c r="C370" s="79"/>
      <c r="D370" s="80"/>
      <c r="E370" s="67"/>
      <c r="F370" s="67"/>
    </row>
    <row r="371" spans="1:6">
      <c r="A371" s="310"/>
      <c r="B371" s="79"/>
      <c r="C371" s="79"/>
      <c r="D371" s="80"/>
      <c r="E371" s="67"/>
      <c r="F371" s="67"/>
    </row>
    <row r="372" spans="1:6">
      <c r="A372" s="310"/>
      <c r="B372" s="79"/>
      <c r="C372" s="79"/>
      <c r="D372" s="80"/>
      <c r="E372" s="67"/>
      <c r="F372" s="67"/>
    </row>
    <row r="373" spans="1:6">
      <c r="A373" s="310"/>
      <c r="B373" s="79"/>
      <c r="C373" s="79"/>
      <c r="D373" s="80"/>
      <c r="E373" s="67"/>
      <c r="F373" s="67"/>
    </row>
    <row r="374" spans="1:6">
      <c r="A374" s="310"/>
      <c r="B374" s="79"/>
      <c r="C374" s="79"/>
      <c r="D374" s="80"/>
      <c r="E374" s="67"/>
      <c r="F374" s="67"/>
    </row>
    <row r="375" spans="1:6">
      <c r="A375" s="310"/>
      <c r="B375" s="79"/>
      <c r="C375" s="79"/>
      <c r="D375" s="80"/>
      <c r="E375" s="67"/>
      <c r="F375" s="67"/>
    </row>
    <row r="376" spans="1:6">
      <c r="A376" s="310"/>
      <c r="B376" s="79"/>
      <c r="C376" s="79"/>
      <c r="D376" s="80"/>
      <c r="E376" s="67"/>
      <c r="F376" s="67"/>
    </row>
    <row r="377" spans="1:6">
      <c r="A377" s="310"/>
      <c r="B377" s="79"/>
      <c r="C377" s="79"/>
      <c r="D377" s="80"/>
      <c r="E377" s="67"/>
      <c r="F377" s="67"/>
    </row>
    <row r="378" spans="1:6">
      <c r="A378" s="310"/>
      <c r="B378" s="79"/>
      <c r="C378" s="79"/>
      <c r="D378" s="80"/>
      <c r="E378" s="67"/>
      <c r="F378" s="67"/>
    </row>
    <row r="379" spans="1:6">
      <c r="A379" s="310"/>
      <c r="B379" s="79"/>
      <c r="C379" s="79"/>
      <c r="D379" s="80"/>
      <c r="E379" s="67"/>
      <c r="F379" s="67"/>
    </row>
    <row r="380" spans="1:6">
      <c r="A380" s="310"/>
      <c r="B380" s="79"/>
      <c r="C380" s="79"/>
      <c r="D380" s="80"/>
      <c r="E380" s="67"/>
      <c r="F380" s="67"/>
    </row>
    <row r="381" spans="1:6">
      <c r="A381" s="310"/>
      <c r="B381" s="79"/>
      <c r="C381" s="79"/>
      <c r="D381" s="80"/>
      <c r="E381" s="67"/>
      <c r="F381" s="67"/>
    </row>
    <row r="382" spans="1:6">
      <c r="A382" s="310"/>
      <c r="B382" s="79"/>
      <c r="C382" s="79"/>
      <c r="D382" s="80"/>
      <c r="E382" s="67"/>
      <c r="F382" s="67"/>
    </row>
    <row r="383" spans="1:6">
      <c r="A383" s="310"/>
      <c r="B383" s="79"/>
      <c r="C383" s="79"/>
      <c r="D383" s="80"/>
      <c r="E383" s="67"/>
      <c r="F383" s="67"/>
    </row>
    <row r="384" spans="1:6">
      <c r="A384" s="310"/>
      <c r="B384" s="79"/>
      <c r="C384" s="79"/>
      <c r="D384" s="80"/>
      <c r="E384" s="67"/>
      <c r="F384" s="67"/>
    </row>
    <row r="385" spans="1:6">
      <c r="A385" s="310"/>
      <c r="B385" s="79"/>
      <c r="C385" s="79"/>
      <c r="D385" s="80"/>
      <c r="E385" s="67"/>
      <c r="F385" s="67"/>
    </row>
    <row r="386" spans="1:6">
      <c r="A386" s="310"/>
      <c r="B386" s="79"/>
      <c r="C386" s="79"/>
      <c r="D386" s="80"/>
      <c r="E386" s="67"/>
      <c r="F386" s="67"/>
    </row>
    <row r="387" spans="1:6">
      <c r="A387" s="310"/>
      <c r="B387" s="79"/>
      <c r="C387" s="79"/>
      <c r="D387" s="80"/>
      <c r="E387" s="67"/>
      <c r="F387" s="67"/>
    </row>
    <row r="388" spans="1:6">
      <c r="A388" s="310"/>
      <c r="B388" s="79"/>
      <c r="C388" s="79"/>
      <c r="D388" s="80"/>
      <c r="E388" s="67"/>
      <c r="F388" s="67"/>
    </row>
    <row r="389" spans="1:6">
      <c r="A389" s="310"/>
      <c r="B389" s="79"/>
      <c r="C389" s="79"/>
      <c r="D389" s="80"/>
      <c r="E389" s="67"/>
      <c r="F389" s="67"/>
    </row>
    <row r="390" spans="1:6">
      <c r="A390" s="310"/>
      <c r="B390" s="79"/>
      <c r="C390" s="79"/>
      <c r="D390" s="80"/>
      <c r="E390" s="67"/>
      <c r="F390" s="67"/>
    </row>
    <row r="391" spans="1:6">
      <c r="A391" s="310"/>
      <c r="B391" s="79"/>
      <c r="C391" s="79"/>
      <c r="D391" s="80"/>
      <c r="E391" s="67"/>
      <c r="F391" s="67"/>
    </row>
    <row r="392" spans="1:6">
      <c r="A392" s="122"/>
    </row>
    <row r="393" spans="1:6">
      <c r="A393" s="2"/>
    </row>
    <row r="394" spans="1:6">
      <c r="A394" s="2"/>
      <c r="C394" s="73" t="s">
        <v>175</v>
      </c>
      <c r="D394" s="74"/>
      <c r="E394" s="71">
        <f>SUM(E5:E391)</f>
        <v>28882.39</v>
      </c>
      <c r="F394" s="71">
        <f>SUM(F5:F391)</f>
        <v>28882.39</v>
      </c>
    </row>
    <row r="395" spans="1:6">
      <c r="A395" s="2"/>
      <c r="C395" s="164" t="s">
        <v>174</v>
      </c>
      <c r="D395" s="74"/>
      <c r="E395" s="71"/>
      <c r="F395" s="71"/>
    </row>
    <row r="396" spans="1:6" ht="15" customHeight="1">
      <c r="A396" s="2"/>
      <c r="C396" s="162" t="s">
        <v>268</v>
      </c>
      <c r="D396" s="75"/>
      <c r="E396" s="72"/>
      <c r="F396" s="72"/>
    </row>
    <row r="397" spans="1:6">
      <c r="A397" s="87"/>
      <c r="C397" s="163" t="s">
        <v>172</v>
      </c>
      <c r="D397" s="75"/>
      <c r="E397" s="87"/>
      <c r="F397" s="72"/>
    </row>
    <row r="398" spans="1:6">
      <c r="A398" s="87"/>
      <c r="C398" s="163" t="s">
        <v>173</v>
      </c>
      <c r="D398" s="75"/>
      <c r="E398" s="87"/>
      <c r="F398" s="72"/>
    </row>
    <row r="399" spans="1:6">
      <c r="A399" s="2"/>
      <c r="C399" s="77"/>
      <c r="D399" s="75"/>
      <c r="F399" s="72"/>
    </row>
    <row r="400" spans="1:6">
      <c r="A400" s="2"/>
      <c r="C400" s="77"/>
      <c r="D400" s="75"/>
      <c r="F400" s="72"/>
    </row>
    <row r="401" spans="1:1">
      <c r="A401" s="2"/>
    </row>
  </sheetData>
  <sheetProtection password="F4C4" sheet="1" objects="1" scenarios="1"/>
  <mergeCells count="10">
    <mergeCell ref="A356:B356"/>
    <mergeCell ref="A156:B156"/>
    <mergeCell ref="A187:B187"/>
    <mergeCell ref="A236:B236"/>
    <mergeCell ref="A276:B276"/>
    <mergeCell ref="A3:B3"/>
    <mergeCell ref="A43:B43"/>
    <mergeCell ref="A75:B75"/>
    <mergeCell ref="A106:B106"/>
    <mergeCell ref="A316:B316"/>
  </mergeCells>
  <phoneticPr fontId="0" type="noConversion"/>
  <dataValidations xWindow="10076" yWindow="99" count="4">
    <dataValidation type="decimal" operator="equal" allowBlank="1" showInputMessage="1" showErrorMessage="1" errorTitle="Check-point for Jan. 31, 20--" error="This amount is not correct.  Check your journal entries before continuing." promptTitle="Checkpoint for Jan. 31, 20--" prompt="Enter the total debit amount here after recording all of the journal entries for the month of January.  (See cell E394 in yellow above.)  Do not use copy and paste feature." sqref="E398">
      <formula1>360318.84</formula1>
    </dataValidation>
    <dataValidation type="decimal" operator="equal" allowBlank="1" showInputMessage="1" showErrorMessage="1" errorTitle="Check-point for Oct. 31, 20--" error="This amount is not correct.  Check your journal entries before continuing." promptTitle="Checkpoint for Oct. 31, 20--" prompt="Enter the total debit amount here after recording all of the journal entries for the month of October.  (See cell E394 in yellow above.)  Do not use copy and paste feature." sqref="A397">
      <formula1>58629.94</formula1>
    </dataValidation>
    <dataValidation type="decimal" operator="equal" allowBlank="1" showInputMessage="1" showErrorMessage="1" errorTitle="Check-point for Nov. 30, 20--" error="This amount is not correct.  Check your journal entries before continuing." promptTitle="Checkpoint for Nov. 30, 20--" prompt="Enter the total debit amount here after recording all of the journal entries for the month of November.  (See cell E394 in yellow above.)  Do not use copy and paste feature." sqref="A398">
      <formula1>124482.79</formula1>
    </dataValidation>
    <dataValidation type="decimal" operator="equal" allowBlank="1" showInputMessage="1" showErrorMessage="1" errorTitle="Check-point for Dec. 31, 20--" error="This amount is not correct.  Check your journal entries before continuing." promptTitle="Checkpoint for Dec. 31, 20--" prompt="Enter the total debit amount here after recording all of the journal entries for the month of December.  (See cell E394 in yellow above.)  Do not use copy and paste feature." sqref="E397">
      <formula1>309630.85</formula1>
    </dataValidation>
  </dataValidations>
  <pageMargins left="0.75" right="0.75" top="1" bottom="1" header="0.5" footer="0.5"/>
  <pageSetup orientation="portrait" horizontalDpi="360" verticalDpi="360" r:id="rId1"/>
  <headerFooter alignWithMargins="0"/>
  <rowBreaks count="10" manualBreakCount="10">
    <brk id="40" max="16383" man="1"/>
    <brk id="72" max="16383" man="1"/>
    <brk id="103" max="16383" man="1"/>
    <brk id="153" max="16383" man="1"/>
    <brk id="184" max="16383" man="1"/>
    <brk id="233" max="16383" man="1"/>
    <brk id="273" max="16383" man="1"/>
    <brk id="313" max="16383" man="1"/>
    <brk id="353" max="16383" man="1"/>
    <brk id="39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1"/>
  <sheetViews>
    <sheetView showGridLines="0" zoomScaleNormal="100" workbookViewId="0"/>
  </sheetViews>
  <sheetFormatPr defaultRowHeight="12.75" customHeight="1"/>
  <cols>
    <col min="1" max="1" width="8.88671875" customWidth="1"/>
    <col min="2" max="2" width="3.109375" customWidth="1"/>
    <col min="3" max="3" width="22.5546875" customWidth="1"/>
    <col min="4" max="4" width="4.6640625" customWidth="1"/>
    <col min="5" max="6" width="10.5546875" style="35" customWidth="1"/>
    <col min="7" max="8" width="10.6640625" style="35" customWidth="1"/>
    <col min="9" max="9" width="1.6640625" customWidth="1"/>
    <col min="10" max="10" width="5" customWidth="1"/>
    <col min="11" max="11" width="5.5546875" customWidth="1"/>
    <col min="12" max="13" width="10" style="82" customWidth="1"/>
  </cols>
  <sheetData>
    <row r="1" spans="1:13" ht="19.5" customHeight="1" thickTop="1">
      <c r="A1" s="104"/>
      <c r="B1" s="105"/>
      <c r="C1" s="106" t="s">
        <v>25</v>
      </c>
      <c r="D1" s="105"/>
      <c r="E1" s="107"/>
      <c r="F1" s="107"/>
      <c r="G1" s="107"/>
      <c r="H1" s="108"/>
      <c r="J1" s="83"/>
      <c r="K1" s="83"/>
      <c r="L1" s="318"/>
      <c r="M1" s="58"/>
    </row>
    <row r="2" spans="1:13" ht="12.75" customHeight="1">
      <c r="A2" s="109"/>
      <c r="B2" s="4"/>
      <c r="C2" s="4"/>
      <c r="D2" s="4"/>
      <c r="E2" s="8"/>
      <c r="F2" s="8"/>
      <c r="G2" s="8"/>
      <c r="H2" s="110"/>
      <c r="J2" s="83"/>
      <c r="L2" s="362" t="s">
        <v>242</v>
      </c>
      <c r="M2" s="363"/>
    </row>
    <row r="3" spans="1:13" ht="12.75" customHeight="1">
      <c r="A3" s="13" t="s">
        <v>27</v>
      </c>
      <c r="B3" s="14"/>
      <c r="C3" s="15" t="s">
        <v>23</v>
      </c>
      <c r="D3" s="16"/>
      <c r="E3" s="27"/>
      <c r="F3" s="27"/>
      <c r="G3" s="28" t="s">
        <v>22</v>
      </c>
      <c r="H3" s="313" t="s">
        <v>224</v>
      </c>
      <c r="J3" s="83"/>
      <c r="K3" s="83"/>
      <c r="L3" s="319" t="s">
        <v>160</v>
      </c>
      <c r="M3" s="321" t="s">
        <v>159</v>
      </c>
    </row>
    <row r="4" spans="1:13" ht="12.75" customHeight="1" thickBot="1">
      <c r="A4" s="17"/>
      <c r="B4" s="18"/>
      <c r="C4" s="19"/>
      <c r="D4" s="20"/>
      <c r="E4" s="29"/>
      <c r="F4" s="29"/>
      <c r="G4" s="29"/>
      <c r="H4" s="111"/>
      <c r="L4" s="320" t="s">
        <v>28</v>
      </c>
      <c r="M4" s="320" t="s">
        <v>28</v>
      </c>
    </row>
    <row r="5" spans="1:13" ht="12.75" customHeight="1" thickTop="1">
      <c r="A5" s="21"/>
      <c r="B5" s="22"/>
      <c r="C5" s="23"/>
      <c r="D5" s="124" t="s">
        <v>3</v>
      </c>
      <c r="E5" s="30"/>
      <c r="F5" s="30"/>
      <c r="G5" s="31" t="s">
        <v>26</v>
      </c>
      <c r="H5" s="32"/>
      <c r="J5" s="83"/>
      <c r="K5" s="77" t="s">
        <v>164</v>
      </c>
      <c r="L5" s="86"/>
      <c r="M5" s="86"/>
    </row>
    <row r="6" spans="1:13" s="12" customFormat="1" ht="12.75" customHeight="1">
      <c r="A6" s="24" t="s">
        <v>1</v>
      </c>
      <c r="B6" s="25"/>
      <c r="C6" s="26" t="s">
        <v>24</v>
      </c>
      <c r="D6" s="335" t="s">
        <v>2</v>
      </c>
      <c r="E6" s="33" t="s">
        <v>4</v>
      </c>
      <c r="F6" s="33" t="s">
        <v>5</v>
      </c>
      <c r="G6" s="34" t="s">
        <v>4</v>
      </c>
      <c r="H6" s="34" t="s">
        <v>5</v>
      </c>
      <c r="J6" s="83"/>
      <c r="K6" s="77" t="s">
        <v>165</v>
      </c>
      <c r="L6" s="86"/>
      <c r="M6" s="86"/>
    </row>
    <row r="7" spans="1:13" ht="12.6" customHeight="1">
      <c r="A7" s="336" t="s">
        <v>213</v>
      </c>
      <c r="B7" s="130"/>
      <c r="C7" s="337"/>
      <c r="D7" s="338"/>
      <c r="E7" s="70"/>
      <c r="F7" s="70"/>
      <c r="G7" s="70"/>
      <c r="H7" s="70"/>
      <c r="J7" s="84"/>
      <c r="K7" s="77" t="s">
        <v>166</v>
      </c>
      <c r="L7" s="86"/>
      <c r="M7" s="86"/>
    </row>
    <row r="8" spans="1:13" ht="12.75" customHeight="1">
      <c r="A8" s="292" t="s">
        <v>212</v>
      </c>
      <c r="B8" s="293">
        <v>1</v>
      </c>
      <c r="C8" s="294" t="s">
        <v>28</v>
      </c>
      <c r="D8" s="339" t="s">
        <v>44</v>
      </c>
      <c r="E8" s="183"/>
      <c r="F8" s="183"/>
      <c r="G8" s="183">
        <v>199846.33</v>
      </c>
      <c r="H8" s="183"/>
      <c r="J8" s="85"/>
      <c r="K8" s="77"/>
      <c r="L8" s="343"/>
      <c r="M8" s="344"/>
    </row>
    <row r="9" spans="1:13" ht="12.75" customHeight="1">
      <c r="A9" s="311"/>
      <c r="B9" s="130">
        <v>9</v>
      </c>
      <c r="C9" s="130"/>
      <c r="D9" s="131" t="s">
        <v>29</v>
      </c>
      <c r="E9" s="70"/>
      <c r="F9" s="70">
        <f>Journal!F6</f>
        <v>12044.51</v>
      </c>
      <c r="G9" s="70">
        <f t="shared" ref="G9:G39" si="0">IF(OR(E9&gt;0,F9&gt;0),G8+E9-F9,"")</f>
        <v>187801.82</v>
      </c>
      <c r="H9" s="70"/>
      <c r="J9" s="85"/>
      <c r="K9" s="77"/>
      <c r="L9" s="343"/>
      <c r="M9" s="344"/>
    </row>
    <row r="10" spans="1:13" ht="12.75" customHeight="1">
      <c r="A10" s="310"/>
      <c r="B10" s="79"/>
      <c r="C10" s="79"/>
      <c r="D10" s="80"/>
      <c r="E10" s="67"/>
      <c r="F10" s="67"/>
      <c r="G10" s="70" t="str">
        <f t="shared" si="0"/>
        <v/>
      </c>
      <c r="H10" s="70"/>
      <c r="L10" s="345"/>
      <c r="M10" s="345"/>
    </row>
    <row r="11" spans="1:13" ht="12.75" customHeight="1">
      <c r="A11" s="310"/>
      <c r="B11" s="79"/>
      <c r="C11" s="79"/>
      <c r="D11" s="80"/>
      <c r="E11" s="67"/>
      <c r="F11" s="67"/>
      <c r="G11" s="70" t="str">
        <f t="shared" si="0"/>
        <v/>
      </c>
      <c r="H11" s="70"/>
    </row>
    <row r="12" spans="1:13" ht="12.75" customHeight="1">
      <c r="A12" s="310"/>
      <c r="B12" s="79"/>
      <c r="C12" s="79"/>
      <c r="D12" s="80"/>
      <c r="E12" s="67"/>
      <c r="F12" s="67"/>
      <c r="G12" s="70" t="str">
        <f t="shared" si="0"/>
        <v/>
      </c>
      <c r="H12" s="70"/>
    </row>
    <row r="13" spans="1:13" ht="12.75" customHeight="1">
      <c r="A13" s="310"/>
      <c r="B13" s="79"/>
      <c r="C13" s="79"/>
      <c r="D13" s="80"/>
      <c r="E13" s="67"/>
      <c r="F13" s="67"/>
      <c r="G13" s="70" t="str">
        <f t="shared" si="0"/>
        <v/>
      </c>
      <c r="H13" s="70"/>
    </row>
    <row r="14" spans="1:13" ht="12.75" customHeight="1">
      <c r="A14" s="310"/>
      <c r="B14" s="79"/>
      <c r="C14" s="79"/>
      <c r="D14" s="80"/>
      <c r="E14" s="67"/>
      <c r="F14" s="67"/>
      <c r="G14" s="70" t="str">
        <f t="shared" si="0"/>
        <v/>
      </c>
      <c r="H14" s="70"/>
    </row>
    <row r="15" spans="1:13" ht="12.75" customHeight="1">
      <c r="A15" s="310"/>
      <c r="B15" s="79"/>
      <c r="C15" s="79"/>
      <c r="D15" s="80"/>
      <c r="E15" s="67"/>
      <c r="F15" s="67"/>
      <c r="G15" s="70" t="str">
        <f t="shared" si="0"/>
        <v/>
      </c>
      <c r="H15" s="70"/>
    </row>
    <row r="16" spans="1:13" ht="12.75" customHeight="1">
      <c r="A16" s="310"/>
      <c r="B16" s="79"/>
      <c r="C16" s="79"/>
      <c r="D16" s="80"/>
      <c r="E16" s="67"/>
      <c r="F16" s="67"/>
      <c r="G16" s="70" t="str">
        <f t="shared" si="0"/>
        <v/>
      </c>
      <c r="H16" s="70"/>
    </row>
    <row r="17" spans="1:8" ht="12.75" customHeight="1">
      <c r="A17" s="310"/>
      <c r="B17" s="79"/>
      <c r="C17" s="79"/>
      <c r="D17" s="80"/>
      <c r="E17" s="67"/>
      <c r="F17" s="67"/>
      <c r="G17" s="70" t="str">
        <f t="shared" si="0"/>
        <v/>
      </c>
      <c r="H17" s="70"/>
    </row>
    <row r="18" spans="1:8" ht="12.75" customHeight="1">
      <c r="A18" s="310"/>
      <c r="B18" s="79"/>
      <c r="C18" s="79"/>
      <c r="D18" s="80"/>
      <c r="E18" s="67"/>
      <c r="F18" s="67"/>
      <c r="G18" s="70" t="str">
        <f t="shared" si="0"/>
        <v/>
      </c>
      <c r="H18" s="70"/>
    </row>
    <row r="19" spans="1:8" ht="12.75" customHeight="1">
      <c r="A19" s="310"/>
      <c r="B19" s="79"/>
      <c r="C19" s="79"/>
      <c r="D19" s="80"/>
      <c r="E19" s="67"/>
      <c r="F19" s="67"/>
      <c r="G19" s="70" t="str">
        <f t="shared" si="0"/>
        <v/>
      </c>
      <c r="H19" s="70"/>
    </row>
    <row r="20" spans="1:8" ht="12.75" customHeight="1">
      <c r="A20" s="325"/>
      <c r="B20" s="79"/>
      <c r="C20" s="79"/>
      <c r="D20" s="327"/>
      <c r="E20" s="67"/>
      <c r="F20" s="67"/>
      <c r="G20" s="70" t="str">
        <f t="shared" si="0"/>
        <v/>
      </c>
      <c r="H20" s="70"/>
    </row>
    <row r="21" spans="1:8" ht="12.75" customHeight="1">
      <c r="A21" s="310"/>
      <c r="B21" s="79"/>
      <c r="C21" s="79"/>
      <c r="D21" s="327"/>
      <c r="E21" s="67"/>
      <c r="F21" s="67"/>
      <c r="G21" s="70" t="str">
        <f t="shared" si="0"/>
        <v/>
      </c>
      <c r="H21" s="70"/>
    </row>
    <row r="22" spans="1:8" ht="12.75" customHeight="1">
      <c r="A22" s="310"/>
      <c r="B22" s="79"/>
      <c r="C22" s="79"/>
      <c r="D22" s="327"/>
      <c r="E22" s="67"/>
      <c r="F22" s="67"/>
      <c r="G22" s="70" t="str">
        <f t="shared" si="0"/>
        <v/>
      </c>
      <c r="H22" s="70"/>
    </row>
    <row r="23" spans="1:8" ht="12.75" customHeight="1">
      <c r="A23" s="310"/>
      <c r="B23" s="79"/>
      <c r="C23" s="79"/>
      <c r="D23" s="327"/>
      <c r="E23" s="67"/>
      <c r="F23" s="67"/>
      <c r="G23" s="70" t="str">
        <f t="shared" si="0"/>
        <v/>
      </c>
      <c r="H23" s="70"/>
    </row>
    <row r="24" spans="1:8" ht="12.75" customHeight="1">
      <c r="A24" s="310"/>
      <c r="B24" s="79"/>
      <c r="C24" s="79"/>
      <c r="D24" s="327"/>
      <c r="E24" s="67"/>
      <c r="F24" s="67"/>
      <c r="G24" s="70" t="str">
        <f t="shared" si="0"/>
        <v/>
      </c>
      <c r="H24" s="70"/>
    </row>
    <row r="25" spans="1:8" ht="12.75" customHeight="1">
      <c r="A25" s="310"/>
      <c r="B25" s="79"/>
      <c r="C25" s="79"/>
      <c r="D25" s="327"/>
      <c r="E25" s="67"/>
      <c r="F25" s="67"/>
      <c r="G25" s="70" t="str">
        <f t="shared" si="0"/>
        <v/>
      </c>
      <c r="H25" s="70"/>
    </row>
    <row r="26" spans="1:8" ht="12.75" customHeight="1">
      <c r="A26" s="310"/>
      <c r="B26" s="79"/>
      <c r="C26" s="79"/>
      <c r="D26" s="327"/>
      <c r="E26" s="67"/>
      <c r="F26" s="67"/>
      <c r="G26" s="70" t="str">
        <f t="shared" si="0"/>
        <v/>
      </c>
      <c r="H26" s="70"/>
    </row>
    <row r="27" spans="1:8" ht="12.75" customHeight="1">
      <c r="A27" s="310"/>
      <c r="B27" s="79"/>
      <c r="C27" s="79"/>
      <c r="D27" s="327"/>
      <c r="E27" s="67"/>
      <c r="F27" s="67"/>
      <c r="G27" s="70" t="str">
        <f t="shared" si="0"/>
        <v/>
      </c>
      <c r="H27" s="70"/>
    </row>
    <row r="28" spans="1:8" ht="12.75" customHeight="1">
      <c r="A28" s="310"/>
      <c r="B28" s="79"/>
      <c r="C28" s="79"/>
      <c r="D28" s="327"/>
      <c r="E28" s="67"/>
      <c r="F28" s="67"/>
      <c r="G28" s="70" t="str">
        <f t="shared" si="0"/>
        <v/>
      </c>
      <c r="H28" s="70"/>
    </row>
    <row r="29" spans="1:8" ht="12.75" customHeight="1">
      <c r="A29" s="310"/>
      <c r="B29" s="79"/>
      <c r="C29" s="79"/>
      <c r="D29" s="80"/>
      <c r="E29" s="67"/>
      <c r="F29" s="67"/>
      <c r="G29" s="70" t="str">
        <f t="shared" si="0"/>
        <v/>
      </c>
      <c r="H29" s="70"/>
    </row>
    <row r="30" spans="1:8" ht="12.75" customHeight="1">
      <c r="A30" s="310"/>
      <c r="B30" s="79"/>
      <c r="C30" s="79"/>
      <c r="D30" s="80"/>
      <c r="E30" s="67"/>
      <c r="F30" s="67"/>
      <c r="G30" s="70" t="str">
        <f t="shared" si="0"/>
        <v/>
      </c>
      <c r="H30" s="70"/>
    </row>
    <row r="31" spans="1:8" ht="12.75" customHeight="1">
      <c r="A31" s="310"/>
      <c r="B31" s="79"/>
      <c r="C31" s="79"/>
      <c r="D31" s="80"/>
      <c r="E31" s="67"/>
      <c r="F31" s="67"/>
      <c r="G31" s="70" t="str">
        <f t="shared" si="0"/>
        <v/>
      </c>
      <c r="H31" s="70"/>
    </row>
    <row r="32" spans="1:8" ht="12.75" customHeight="1">
      <c r="A32" s="310"/>
      <c r="B32" s="79"/>
      <c r="C32" s="79"/>
      <c r="D32" s="80"/>
      <c r="E32" s="67"/>
      <c r="F32" s="67"/>
      <c r="G32" s="70" t="str">
        <f t="shared" si="0"/>
        <v/>
      </c>
      <c r="H32" s="70"/>
    </row>
    <row r="33" spans="1:13" ht="12.75" customHeight="1">
      <c r="A33" s="78"/>
      <c r="B33" s="79"/>
      <c r="C33" s="79"/>
      <c r="D33" s="80"/>
      <c r="E33" s="67"/>
      <c r="F33" s="67"/>
      <c r="G33" s="70" t="str">
        <f t="shared" si="0"/>
        <v/>
      </c>
      <c r="H33" s="70"/>
    </row>
    <row r="34" spans="1:13" ht="12.75" customHeight="1">
      <c r="A34" s="78"/>
      <c r="B34" s="79"/>
      <c r="C34" s="79"/>
      <c r="D34" s="80"/>
      <c r="E34" s="67"/>
      <c r="F34" s="67"/>
      <c r="G34" s="70" t="str">
        <f t="shared" si="0"/>
        <v/>
      </c>
      <c r="H34" s="70"/>
    </row>
    <row r="35" spans="1:13" ht="12.75" customHeight="1">
      <c r="A35" s="78"/>
      <c r="B35" s="79"/>
      <c r="C35" s="79"/>
      <c r="D35" s="80"/>
      <c r="E35" s="67"/>
      <c r="F35" s="67"/>
      <c r="G35" s="70" t="str">
        <f t="shared" si="0"/>
        <v/>
      </c>
      <c r="H35" s="70"/>
    </row>
    <row r="36" spans="1:13" ht="12.75" customHeight="1">
      <c r="A36" s="78"/>
      <c r="B36" s="79"/>
      <c r="C36" s="79"/>
      <c r="D36" s="80"/>
      <c r="E36" s="67"/>
      <c r="F36" s="67"/>
      <c r="G36" s="70" t="str">
        <f t="shared" si="0"/>
        <v/>
      </c>
      <c r="H36" s="70"/>
    </row>
    <row r="37" spans="1:13" ht="12.75" customHeight="1">
      <c r="A37" s="78"/>
      <c r="B37" s="79"/>
      <c r="C37" s="79"/>
      <c r="D37" s="80"/>
      <c r="E37" s="67"/>
      <c r="F37" s="67"/>
      <c r="G37" s="70" t="str">
        <f t="shared" si="0"/>
        <v/>
      </c>
      <c r="H37" s="70"/>
    </row>
    <row r="38" spans="1:13" ht="12.75" customHeight="1">
      <c r="A38" s="78"/>
      <c r="B38" s="79"/>
      <c r="C38" s="79"/>
      <c r="D38" s="80"/>
      <c r="E38" s="67"/>
      <c r="F38" s="67"/>
      <c r="G38" s="70" t="str">
        <f t="shared" si="0"/>
        <v/>
      </c>
      <c r="H38" s="70"/>
    </row>
    <row r="39" spans="1:13" ht="12.75" customHeight="1">
      <c r="A39" s="78"/>
      <c r="B39" s="79"/>
      <c r="C39" s="79"/>
      <c r="D39" s="80"/>
      <c r="E39" s="67"/>
      <c r="F39" s="67"/>
      <c r="G39" s="70" t="str">
        <f t="shared" si="0"/>
        <v/>
      </c>
      <c r="H39" s="70"/>
    </row>
    <row r="40" spans="1:13" ht="12.75" customHeight="1">
      <c r="A40" s="78"/>
      <c r="B40" s="79"/>
      <c r="C40" s="79"/>
      <c r="D40" s="80"/>
      <c r="E40" s="67"/>
      <c r="F40" s="67"/>
      <c r="G40" s="70"/>
      <c r="H40" s="70"/>
    </row>
    <row r="41" spans="1:13" ht="12.75" customHeight="1" thickBot="1"/>
    <row r="42" spans="1:13" ht="24" customHeight="1" thickTop="1">
      <c r="A42" s="132" t="s">
        <v>27</v>
      </c>
      <c r="B42" s="133"/>
      <c r="C42" s="134" t="s">
        <v>30</v>
      </c>
      <c r="D42" s="135"/>
      <c r="E42" s="136"/>
      <c r="F42" s="136"/>
      <c r="G42" s="137" t="s">
        <v>22</v>
      </c>
      <c r="H42" s="138" t="s">
        <v>225</v>
      </c>
      <c r="J42" s="83"/>
      <c r="L42" s="362" t="s">
        <v>242</v>
      </c>
      <c r="M42" s="363"/>
    </row>
    <row r="43" spans="1:13" ht="12.75" customHeight="1" thickBot="1">
      <c r="A43" s="139"/>
      <c r="B43" s="140"/>
      <c r="C43" s="141"/>
      <c r="D43" s="142"/>
      <c r="E43" s="143"/>
      <c r="F43" s="143"/>
      <c r="G43" s="143"/>
      <c r="H43" s="144"/>
      <c r="J43" s="83"/>
      <c r="K43" s="83"/>
      <c r="L43" s="319" t="s">
        <v>160</v>
      </c>
      <c r="M43" s="321" t="s">
        <v>159</v>
      </c>
    </row>
    <row r="44" spans="1:13" ht="12.75" customHeight="1" thickTop="1">
      <c r="A44" s="21"/>
      <c r="B44" s="22"/>
      <c r="C44" s="23"/>
      <c r="D44" s="124" t="s">
        <v>3</v>
      </c>
      <c r="E44" s="30"/>
      <c r="F44" s="30"/>
      <c r="G44" s="31" t="s">
        <v>26</v>
      </c>
      <c r="H44" s="32"/>
      <c r="L44" s="320" t="s">
        <v>28</v>
      </c>
      <c r="M44" s="320" t="s">
        <v>28</v>
      </c>
    </row>
    <row r="45" spans="1:13" ht="12.75" customHeight="1">
      <c r="A45" s="24" t="s">
        <v>1</v>
      </c>
      <c r="B45" s="25"/>
      <c r="C45" s="26" t="s">
        <v>24</v>
      </c>
      <c r="D45" s="335" t="s">
        <v>2</v>
      </c>
      <c r="E45" s="33" t="s">
        <v>4</v>
      </c>
      <c r="F45" s="33" t="s">
        <v>5</v>
      </c>
      <c r="G45" s="34" t="s">
        <v>4</v>
      </c>
      <c r="H45" s="34" t="s">
        <v>5</v>
      </c>
      <c r="J45" s="83"/>
      <c r="K45" s="77" t="s">
        <v>164</v>
      </c>
      <c r="L45" s="86"/>
      <c r="M45" s="86"/>
    </row>
    <row r="46" spans="1:13" ht="12.6" customHeight="1">
      <c r="A46" s="336" t="s">
        <v>213</v>
      </c>
      <c r="B46" s="130"/>
      <c r="C46" s="337"/>
      <c r="D46" s="338"/>
      <c r="E46" s="70"/>
      <c r="F46" s="70"/>
      <c r="G46" s="70"/>
      <c r="H46" s="70"/>
      <c r="J46" s="83"/>
      <c r="K46" s="77" t="s">
        <v>165</v>
      </c>
      <c r="L46" s="86"/>
      <c r="M46" s="86"/>
    </row>
    <row r="47" spans="1:13" ht="12.75" customHeight="1">
      <c r="A47" s="292" t="s">
        <v>212</v>
      </c>
      <c r="B47" s="293">
        <v>9</v>
      </c>
      <c r="C47" s="293"/>
      <c r="D47" s="340" t="s">
        <v>29</v>
      </c>
      <c r="E47" s="183">
        <f>Journal!E5</f>
        <v>12044.51</v>
      </c>
      <c r="F47" s="183"/>
      <c r="G47" s="183">
        <f>E47</f>
        <v>12044.51</v>
      </c>
      <c r="H47" s="183"/>
      <c r="J47" s="84"/>
      <c r="K47" s="77" t="s">
        <v>166</v>
      </c>
      <c r="L47" s="86"/>
      <c r="M47" s="86"/>
    </row>
    <row r="48" spans="1:13" ht="12.75" customHeight="1">
      <c r="A48" s="129"/>
      <c r="B48" s="130">
        <v>9</v>
      </c>
      <c r="C48" s="130"/>
      <c r="D48" s="131" t="s">
        <v>29</v>
      </c>
      <c r="E48" s="70"/>
      <c r="F48" s="70">
        <f>Journal!F19</f>
        <v>12044.51</v>
      </c>
      <c r="G48" s="70">
        <f t="shared" ref="G48:G77" si="1">IF(OR(E48&gt;0,F48&gt;0),G47+E48-F48,"")</f>
        <v>0</v>
      </c>
      <c r="H48" s="70"/>
    </row>
    <row r="49" spans="1:8" ht="12.75" customHeight="1">
      <c r="A49" s="310"/>
      <c r="B49" s="79"/>
      <c r="C49" s="79"/>
      <c r="D49" s="80"/>
      <c r="E49" s="67"/>
      <c r="F49" s="67"/>
      <c r="G49" s="70" t="str">
        <f t="shared" si="1"/>
        <v/>
      </c>
      <c r="H49" s="70"/>
    </row>
    <row r="50" spans="1:8" ht="12.75" customHeight="1">
      <c r="A50" s="310"/>
      <c r="B50" s="79"/>
      <c r="C50" s="79"/>
      <c r="D50" s="80"/>
      <c r="E50" s="67"/>
      <c r="F50" s="67"/>
      <c r="G50" s="70" t="str">
        <f t="shared" si="1"/>
        <v/>
      </c>
      <c r="H50" s="70"/>
    </row>
    <row r="51" spans="1:8" ht="12.75" customHeight="1">
      <c r="A51" s="310"/>
      <c r="B51" s="79"/>
      <c r="C51" s="79"/>
      <c r="D51" s="80"/>
      <c r="E51" s="67"/>
      <c r="F51" s="67"/>
      <c r="G51" s="70" t="str">
        <f t="shared" si="1"/>
        <v/>
      </c>
      <c r="H51" s="70"/>
    </row>
    <row r="52" spans="1:8" ht="12.75" customHeight="1">
      <c r="A52" s="310"/>
      <c r="B52" s="79"/>
      <c r="C52" s="79"/>
      <c r="D52" s="80"/>
      <c r="E52" s="67"/>
      <c r="F52" s="67"/>
      <c r="G52" s="70" t="str">
        <f t="shared" si="1"/>
        <v/>
      </c>
      <c r="H52" s="70"/>
    </row>
    <row r="53" spans="1:8" ht="12.75" customHeight="1">
      <c r="A53" s="310"/>
      <c r="B53" s="79"/>
      <c r="C53" s="79"/>
      <c r="D53" s="80"/>
      <c r="E53" s="67"/>
      <c r="F53" s="67"/>
      <c r="G53" s="70" t="str">
        <f t="shared" si="1"/>
        <v/>
      </c>
      <c r="H53" s="70"/>
    </row>
    <row r="54" spans="1:8" ht="12.75" customHeight="1">
      <c r="A54" s="310"/>
      <c r="B54" s="79"/>
      <c r="C54" s="79"/>
      <c r="D54" s="80"/>
      <c r="E54" s="67"/>
      <c r="F54" s="67"/>
      <c r="G54" s="70" t="str">
        <f t="shared" si="1"/>
        <v/>
      </c>
      <c r="H54" s="70"/>
    </row>
    <row r="55" spans="1:8" ht="12.75" customHeight="1">
      <c r="A55" s="310"/>
      <c r="B55" s="79"/>
      <c r="C55" s="79"/>
      <c r="D55" s="80"/>
      <c r="E55" s="67"/>
      <c r="F55" s="67"/>
      <c r="G55" s="70" t="str">
        <f t="shared" si="1"/>
        <v/>
      </c>
      <c r="H55" s="70"/>
    </row>
    <row r="56" spans="1:8" ht="12.75" customHeight="1">
      <c r="A56" s="310"/>
      <c r="B56" s="79"/>
      <c r="C56" s="79"/>
      <c r="D56" s="80"/>
      <c r="E56" s="67"/>
      <c r="F56" s="67"/>
      <c r="G56" s="70" t="str">
        <f t="shared" si="1"/>
        <v/>
      </c>
      <c r="H56" s="70"/>
    </row>
    <row r="57" spans="1:8" ht="12.75" customHeight="1">
      <c r="A57" s="325"/>
      <c r="B57" s="79"/>
      <c r="C57" s="79"/>
      <c r="D57" s="327"/>
      <c r="E57" s="67"/>
      <c r="F57" s="67"/>
      <c r="G57" s="70" t="str">
        <f t="shared" si="1"/>
        <v/>
      </c>
      <c r="H57" s="70"/>
    </row>
    <row r="58" spans="1:8" ht="12.75" customHeight="1">
      <c r="A58" s="310"/>
      <c r="B58" s="79"/>
      <c r="C58" s="79"/>
      <c r="D58" s="327"/>
      <c r="E58" s="67"/>
      <c r="F58" s="67"/>
      <c r="G58" s="70" t="str">
        <f t="shared" si="1"/>
        <v/>
      </c>
      <c r="H58" s="70"/>
    </row>
    <row r="59" spans="1:8" ht="12.75" customHeight="1">
      <c r="A59" s="310"/>
      <c r="B59" s="79"/>
      <c r="C59" s="79"/>
      <c r="D59" s="327"/>
      <c r="E59" s="67"/>
      <c r="F59" s="67"/>
      <c r="G59" s="70" t="str">
        <f t="shared" si="1"/>
        <v/>
      </c>
      <c r="H59" s="70"/>
    </row>
    <row r="60" spans="1:8" ht="12.75" customHeight="1">
      <c r="A60" s="310"/>
      <c r="B60" s="79"/>
      <c r="C60" s="79"/>
      <c r="D60" s="327"/>
      <c r="E60" s="67"/>
      <c r="F60" s="67"/>
      <c r="G60" s="70" t="str">
        <f t="shared" si="1"/>
        <v/>
      </c>
      <c r="H60" s="70"/>
    </row>
    <row r="61" spans="1:8" ht="12.75" customHeight="1">
      <c r="A61" s="310"/>
      <c r="B61" s="79"/>
      <c r="C61" s="79"/>
      <c r="D61" s="327"/>
      <c r="E61" s="67"/>
      <c r="F61" s="67"/>
      <c r="G61" s="70" t="str">
        <f t="shared" si="1"/>
        <v/>
      </c>
      <c r="H61" s="70"/>
    </row>
    <row r="62" spans="1:8" ht="12.75" customHeight="1">
      <c r="A62" s="310"/>
      <c r="B62" s="79"/>
      <c r="C62" s="79"/>
      <c r="D62" s="80"/>
      <c r="E62" s="67"/>
      <c r="F62" s="67"/>
      <c r="G62" s="70" t="str">
        <f t="shared" si="1"/>
        <v/>
      </c>
      <c r="H62" s="70"/>
    </row>
    <row r="63" spans="1:8" ht="12.75" customHeight="1">
      <c r="A63" s="310"/>
      <c r="B63" s="79"/>
      <c r="C63" s="79"/>
      <c r="D63" s="80"/>
      <c r="E63" s="67"/>
      <c r="F63" s="67"/>
      <c r="G63" s="70" t="str">
        <f t="shared" si="1"/>
        <v/>
      </c>
      <c r="H63" s="70"/>
    </row>
    <row r="64" spans="1:8" ht="12.75" customHeight="1">
      <c r="A64" s="310"/>
      <c r="B64" s="79"/>
      <c r="C64" s="79"/>
      <c r="D64" s="80"/>
      <c r="E64" s="67"/>
      <c r="F64" s="67"/>
      <c r="G64" s="70" t="str">
        <f t="shared" si="1"/>
        <v/>
      </c>
      <c r="H64" s="70"/>
    </row>
    <row r="65" spans="1:13" ht="12.75" customHeight="1">
      <c r="A65" s="310"/>
      <c r="B65" s="79"/>
      <c r="C65" s="79"/>
      <c r="D65" s="80"/>
      <c r="E65" s="67"/>
      <c r="F65" s="67"/>
      <c r="G65" s="70" t="str">
        <f t="shared" si="1"/>
        <v/>
      </c>
      <c r="H65" s="70"/>
    </row>
    <row r="66" spans="1:13" ht="12.75" customHeight="1">
      <c r="A66" s="310"/>
      <c r="B66" s="79"/>
      <c r="C66" s="79"/>
      <c r="D66" s="80"/>
      <c r="E66" s="67"/>
      <c r="F66" s="67"/>
      <c r="G66" s="70" t="str">
        <f t="shared" si="1"/>
        <v/>
      </c>
      <c r="H66" s="70"/>
    </row>
    <row r="67" spans="1:13" ht="12.75" customHeight="1">
      <c r="A67" s="310"/>
      <c r="B67" s="79"/>
      <c r="C67" s="79"/>
      <c r="D67" s="80"/>
      <c r="E67" s="67"/>
      <c r="F67" s="67"/>
      <c r="G67" s="70" t="str">
        <f t="shared" si="1"/>
        <v/>
      </c>
      <c r="H67" s="70"/>
    </row>
    <row r="68" spans="1:13" ht="12.75" customHeight="1">
      <c r="A68" s="310"/>
      <c r="B68" s="79"/>
      <c r="C68" s="79"/>
      <c r="D68" s="80"/>
      <c r="E68" s="67"/>
      <c r="F68" s="67"/>
      <c r="G68" s="70" t="str">
        <f t="shared" si="1"/>
        <v/>
      </c>
      <c r="H68" s="70"/>
    </row>
    <row r="69" spans="1:13" ht="12.75" customHeight="1">
      <c r="A69" s="310"/>
      <c r="B69" s="79"/>
      <c r="C69" s="79"/>
      <c r="D69" s="80"/>
      <c r="E69" s="67"/>
      <c r="F69" s="67"/>
      <c r="G69" s="70" t="str">
        <f t="shared" si="1"/>
        <v/>
      </c>
      <c r="H69" s="70"/>
    </row>
    <row r="70" spans="1:13" ht="12.75" customHeight="1">
      <c r="A70" s="310"/>
      <c r="B70" s="79"/>
      <c r="C70" s="79"/>
      <c r="D70" s="80"/>
      <c r="E70" s="67"/>
      <c r="F70" s="67"/>
      <c r="G70" s="70" t="str">
        <f t="shared" si="1"/>
        <v/>
      </c>
      <c r="H70" s="70"/>
    </row>
    <row r="71" spans="1:13" ht="12.75" customHeight="1">
      <c r="A71" s="310"/>
      <c r="B71" s="79"/>
      <c r="C71" s="79"/>
      <c r="D71" s="80"/>
      <c r="E71" s="67"/>
      <c r="F71" s="67"/>
      <c r="G71" s="70" t="str">
        <f t="shared" si="1"/>
        <v/>
      </c>
      <c r="H71" s="70"/>
    </row>
    <row r="72" spans="1:13" ht="12.75" customHeight="1">
      <c r="A72" s="310"/>
      <c r="B72" s="79"/>
      <c r="C72" s="79"/>
      <c r="D72" s="80"/>
      <c r="E72" s="67"/>
      <c r="F72" s="67"/>
      <c r="G72" s="70" t="str">
        <f t="shared" si="1"/>
        <v/>
      </c>
      <c r="H72" s="70"/>
    </row>
    <row r="73" spans="1:13" ht="12.75" customHeight="1">
      <c r="A73" s="310"/>
      <c r="B73" s="79"/>
      <c r="C73" s="79"/>
      <c r="D73" s="80"/>
      <c r="E73" s="67"/>
      <c r="F73" s="67"/>
      <c r="G73" s="70" t="str">
        <f t="shared" si="1"/>
        <v/>
      </c>
      <c r="H73" s="70"/>
    </row>
    <row r="74" spans="1:13" ht="12.75" customHeight="1">
      <c r="A74" s="310"/>
      <c r="B74" s="79"/>
      <c r="C74" s="79"/>
      <c r="D74" s="80"/>
      <c r="E74" s="67"/>
      <c r="F74" s="67"/>
      <c r="G74" s="70" t="str">
        <f t="shared" si="1"/>
        <v/>
      </c>
      <c r="H74" s="70"/>
    </row>
    <row r="75" spans="1:13" ht="12.75" customHeight="1">
      <c r="A75" s="310"/>
      <c r="B75" s="79"/>
      <c r="C75" s="79"/>
      <c r="D75" s="80"/>
      <c r="E75" s="67"/>
      <c r="F75" s="67"/>
      <c r="G75" s="70" t="str">
        <f t="shared" si="1"/>
        <v/>
      </c>
      <c r="H75" s="70"/>
    </row>
    <row r="76" spans="1:13" ht="12.75" customHeight="1">
      <c r="A76" s="310"/>
      <c r="B76" s="79"/>
      <c r="C76" s="79"/>
      <c r="D76" s="80"/>
      <c r="E76" s="67"/>
      <c r="F76" s="67"/>
      <c r="G76" s="70" t="str">
        <f t="shared" si="1"/>
        <v/>
      </c>
      <c r="H76" s="70"/>
    </row>
    <row r="77" spans="1:13" ht="12.75" customHeight="1">
      <c r="A77" s="310"/>
      <c r="B77" s="79"/>
      <c r="C77" s="79"/>
      <c r="D77" s="80"/>
      <c r="E77" s="67"/>
      <c r="F77" s="67"/>
      <c r="G77" s="70" t="str">
        <f t="shared" si="1"/>
        <v/>
      </c>
      <c r="H77" s="70"/>
    </row>
    <row r="78" spans="1:13" ht="12.75" customHeight="1">
      <c r="A78" s="310"/>
      <c r="B78" s="79"/>
      <c r="C78" s="79"/>
      <c r="D78" s="80"/>
      <c r="E78" s="67"/>
      <c r="F78" s="67"/>
      <c r="G78" s="70"/>
      <c r="H78" s="70"/>
    </row>
    <row r="79" spans="1:13" ht="12.75" customHeight="1" thickBot="1"/>
    <row r="80" spans="1:13" ht="24" customHeight="1" thickTop="1">
      <c r="A80" s="112" t="s">
        <v>27</v>
      </c>
      <c r="B80" s="113"/>
      <c r="C80" s="114" t="s">
        <v>31</v>
      </c>
      <c r="D80" s="115"/>
      <c r="E80" s="116"/>
      <c r="F80" s="116"/>
      <c r="G80" s="117" t="s">
        <v>22</v>
      </c>
      <c r="H80" s="138" t="s">
        <v>226</v>
      </c>
      <c r="L80" s="362" t="s">
        <v>242</v>
      </c>
      <c r="M80" s="363"/>
    </row>
    <row r="81" spans="1:13" ht="12.75" customHeight="1" thickBot="1">
      <c r="A81" s="17"/>
      <c r="B81" s="18"/>
      <c r="C81" s="19"/>
      <c r="D81" s="20"/>
      <c r="E81" s="29"/>
      <c r="F81" s="29"/>
      <c r="G81" s="29"/>
      <c r="H81" s="111"/>
      <c r="K81" s="83"/>
      <c r="L81" s="319" t="s">
        <v>160</v>
      </c>
      <c r="M81" s="321" t="s">
        <v>159</v>
      </c>
    </row>
    <row r="82" spans="1:13" ht="12.75" customHeight="1" thickTop="1">
      <c r="A82" s="21"/>
      <c r="B82" s="22"/>
      <c r="C82" s="23"/>
      <c r="D82" s="124" t="s">
        <v>3</v>
      </c>
      <c r="E82" s="30"/>
      <c r="F82" s="30"/>
      <c r="G82" s="31" t="s">
        <v>26</v>
      </c>
      <c r="H82" s="32"/>
      <c r="L82" s="320" t="s">
        <v>28</v>
      </c>
      <c r="M82" s="320" t="s">
        <v>28</v>
      </c>
    </row>
    <row r="83" spans="1:13" ht="12.75" customHeight="1">
      <c r="A83" s="24" t="s">
        <v>1</v>
      </c>
      <c r="B83" s="25"/>
      <c r="C83" s="26" t="s">
        <v>24</v>
      </c>
      <c r="D83" s="335" t="s">
        <v>2</v>
      </c>
      <c r="E83" s="33" t="s">
        <v>4</v>
      </c>
      <c r="F83" s="33" t="s">
        <v>5</v>
      </c>
      <c r="G83" s="34" t="s">
        <v>4</v>
      </c>
      <c r="H83" s="34" t="s">
        <v>5</v>
      </c>
      <c r="K83" s="77" t="s">
        <v>164</v>
      </c>
      <c r="L83" s="86"/>
      <c r="M83" s="86"/>
    </row>
    <row r="84" spans="1:13" ht="12.6" customHeight="1">
      <c r="A84" s="336" t="s">
        <v>213</v>
      </c>
      <c r="B84" s="130"/>
      <c r="C84" s="337"/>
      <c r="D84" s="338"/>
      <c r="E84" s="70"/>
      <c r="F84" s="70"/>
      <c r="G84" s="70"/>
      <c r="H84" s="70"/>
      <c r="K84" s="77" t="s">
        <v>165</v>
      </c>
      <c r="L84" s="86"/>
      <c r="M84" s="86"/>
    </row>
    <row r="85" spans="1:13" ht="12.75" customHeight="1">
      <c r="A85" s="292" t="s">
        <v>212</v>
      </c>
      <c r="B85" s="293">
        <v>9</v>
      </c>
      <c r="C85" s="293"/>
      <c r="D85" s="340" t="s">
        <v>29</v>
      </c>
      <c r="E85" s="183"/>
      <c r="F85" s="183">
        <f>Journal!F12</f>
        <v>958.33</v>
      </c>
      <c r="G85" s="183"/>
      <c r="H85" s="183">
        <f>F85</f>
        <v>958.33</v>
      </c>
      <c r="K85" s="77" t="s">
        <v>166</v>
      </c>
      <c r="L85" s="86"/>
      <c r="M85" s="86"/>
    </row>
    <row r="86" spans="1:13" ht="12.75" customHeight="1">
      <c r="A86" s="129"/>
      <c r="B86" s="130">
        <v>9</v>
      </c>
      <c r="C86" s="130"/>
      <c r="D86" s="131" t="s">
        <v>29</v>
      </c>
      <c r="E86" s="70"/>
      <c r="F86" s="70">
        <f>Journal!F22</f>
        <v>958.32</v>
      </c>
      <c r="G86" s="70"/>
      <c r="H86" s="70">
        <f t="shared" ref="H86:H115" si="2">IF(OR(F86&gt;0,E86&gt;0),H85+F86-E86,"")</f>
        <v>1916.65</v>
      </c>
    </row>
    <row r="87" spans="1:13" ht="12.75" customHeight="1">
      <c r="A87" s="310"/>
      <c r="B87" s="79"/>
      <c r="C87" s="79"/>
      <c r="D87" s="80"/>
      <c r="E87" s="67"/>
      <c r="F87" s="67"/>
      <c r="G87" s="70"/>
      <c r="H87" s="70" t="str">
        <f t="shared" si="2"/>
        <v/>
      </c>
    </row>
    <row r="88" spans="1:13" ht="12.75" customHeight="1">
      <c r="A88" s="310"/>
      <c r="B88" s="79"/>
      <c r="C88" s="79"/>
      <c r="D88" s="80"/>
      <c r="E88" s="67"/>
      <c r="F88" s="67"/>
      <c r="G88" s="70"/>
      <c r="H88" s="70" t="str">
        <f t="shared" si="2"/>
        <v/>
      </c>
    </row>
    <row r="89" spans="1:13" ht="12.75" customHeight="1">
      <c r="A89" s="310"/>
      <c r="B89" s="79"/>
      <c r="C89" s="79"/>
      <c r="D89" s="80"/>
      <c r="E89" s="67"/>
      <c r="F89" s="67"/>
      <c r="G89" s="70"/>
      <c r="H89" s="70" t="str">
        <f t="shared" si="2"/>
        <v/>
      </c>
    </row>
    <row r="90" spans="1:13" ht="12.75" customHeight="1">
      <c r="A90" s="310"/>
      <c r="B90" s="79"/>
      <c r="C90" s="79"/>
      <c r="D90" s="80"/>
      <c r="E90" s="67"/>
      <c r="F90" s="67"/>
      <c r="G90" s="70"/>
      <c r="H90" s="70" t="str">
        <f t="shared" si="2"/>
        <v/>
      </c>
    </row>
    <row r="91" spans="1:13" ht="12.75" customHeight="1">
      <c r="A91" s="310"/>
      <c r="B91" s="79"/>
      <c r="C91" s="79"/>
      <c r="D91" s="80"/>
      <c r="E91" s="67"/>
      <c r="F91" s="67"/>
      <c r="G91" s="70"/>
      <c r="H91" s="70" t="str">
        <f t="shared" si="2"/>
        <v/>
      </c>
    </row>
    <row r="92" spans="1:13" ht="12.75" customHeight="1">
      <c r="A92" s="310"/>
      <c r="B92" s="79"/>
      <c r="C92" s="79"/>
      <c r="D92" s="80"/>
      <c r="E92" s="67"/>
      <c r="F92" s="67"/>
      <c r="G92" s="70"/>
      <c r="H92" s="70" t="str">
        <f t="shared" si="2"/>
        <v/>
      </c>
    </row>
    <row r="93" spans="1:13" ht="12.75" customHeight="1">
      <c r="A93" s="310"/>
      <c r="B93" s="79"/>
      <c r="C93" s="79"/>
      <c r="D93" s="80"/>
      <c r="E93" s="67"/>
      <c r="F93" s="67"/>
      <c r="G93" s="70"/>
      <c r="H93" s="70" t="str">
        <f t="shared" si="2"/>
        <v/>
      </c>
    </row>
    <row r="94" spans="1:13" ht="12.75" customHeight="1">
      <c r="A94" s="310"/>
      <c r="B94" s="79"/>
      <c r="C94" s="79"/>
      <c r="D94" s="80"/>
      <c r="E94" s="67"/>
      <c r="F94" s="67"/>
      <c r="G94" s="70"/>
      <c r="H94" s="70" t="str">
        <f t="shared" si="2"/>
        <v/>
      </c>
    </row>
    <row r="95" spans="1:13" ht="12.75" customHeight="1">
      <c r="A95" s="310"/>
      <c r="B95" s="79"/>
      <c r="C95" s="79"/>
      <c r="D95" s="80"/>
      <c r="E95" s="67"/>
      <c r="F95" s="67"/>
      <c r="G95" s="70"/>
      <c r="H95" s="70" t="str">
        <f t="shared" si="2"/>
        <v/>
      </c>
    </row>
    <row r="96" spans="1:13" ht="12.75" customHeight="1">
      <c r="A96" s="325"/>
      <c r="B96" s="79"/>
      <c r="C96" s="79"/>
      <c r="D96" s="327"/>
      <c r="E96" s="67"/>
      <c r="F96" s="67"/>
      <c r="G96" s="70"/>
      <c r="H96" s="70" t="str">
        <f t="shared" si="2"/>
        <v/>
      </c>
    </row>
    <row r="97" spans="1:8" ht="12.75" customHeight="1">
      <c r="A97" s="310"/>
      <c r="B97" s="79"/>
      <c r="C97" s="79"/>
      <c r="D97" s="327"/>
      <c r="E97" s="67"/>
      <c r="F97" s="67"/>
      <c r="G97" s="70"/>
      <c r="H97" s="70" t="str">
        <f t="shared" si="2"/>
        <v/>
      </c>
    </row>
    <row r="98" spans="1:8" ht="12.75" customHeight="1">
      <c r="A98" s="310"/>
      <c r="B98" s="79"/>
      <c r="C98" s="79"/>
      <c r="D98" s="327"/>
      <c r="E98" s="67"/>
      <c r="F98" s="67"/>
      <c r="G98" s="70"/>
      <c r="H98" s="70" t="str">
        <f t="shared" si="2"/>
        <v/>
      </c>
    </row>
    <row r="99" spans="1:8" ht="12.75" customHeight="1">
      <c r="A99" s="310"/>
      <c r="B99" s="79"/>
      <c r="C99" s="79"/>
      <c r="D99" s="327"/>
      <c r="E99" s="67"/>
      <c r="F99" s="67"/>
      <c r="G99" s="70"/>
      <c r="H99" s="70" t="str">
        <f t="shared" si="2"/>
        <v/>
      </c>
    </row>
    <row r="100" spans="1:8" ht="12.75" customHeight="1">
      <c r="A100" s="310"/>
      <c r="B100" s="79"/>
      <c r="C100" s="79"/>
      <c r="D100" s="327"/>
      <c r="E100" s="67"/>
      <c r="F100" s="67"/>
      <c r="G100" s="70"/>
      <c r="H100" s="70" t="str">
        <f t="shared" si="2"/>
        <v/>
      </c>
    </row>
    <row r="101" spans="1:8" ht="12.75" customHeight="1">
      <c r="A101" s="310"/>
      <c r="B101" s="79"/>
      <c r="C101" s="79"/>
      <c r="D101" s="80"/>
      <c r="E101" s="67"/>
      <c r="F101" s="67"/>
      <c r="G101" s="70"/>
      <c r="H101" s="70" t="str">
        <f t="shared" si="2"/>
        <v/>
      </c>
    </row>
    <row r="102" spans="1:8" ht="12.75" customHeight="1">
      <c r="A102" s="310"/>
      <c r="B102" s="79"/>
      <c r="C102" s="79"/>
      <c r="D102" s="80"/>
      <c r="E102" s="67"/>
      <c r="F102" s="67"/>
      <c r="G102" s="70"/>
      <c r="H102" s="70" t="str">
        <f t="shared" si="2"/>
        <v/>
      </c>
    </row>
    <row r="103" spans="1:8" ht="12.75" customHeight="1">
      <c r="A103" s="310"/>
      <c r="B103" s="79"/>
      <c r="C103" s="79"/>
      <c r="D103" s="80"/>
      <c r="E103" s="67"/>
      <c r="F103" s="67"/>
      <c r="G103" s="70"/>
      <c r="H103" s="70" t="str">
        <f t="shared" si="2"/>
        <v/>
      </c>
    </row>
    <row r="104" spans="1:8" ht="12.75" customHeight="1">
      <c r="A104" s="310"/>
      <c r="B104" s="79"/>
      <c r="C104" s="79"/>
      <c r="D104" s="80"/>
      <c r="E104" s="67"/>
      <c r="F104" s="67"/>
      <c r="G104" s="70"/>
      <c r="H104" s="70" t="str">
        <f t="shared" si="2"/>
        <v/>
      </c>
    </row>
    <row r="105" spans="1:8" ht="12.75" customHeight="1">
      <c r="A105" s="310"/>
      <c r="B105" s="79"/>
      <c r="C105" s="79"/>
      <c r="D105" s="80"/>
      <c r="E105" s="67"/>
      <c r="F105" s="67"/>
      <c r="G105" s="70"/>
      <c r="H105" s="70" t="str">
        <f t="shared" si="2"/>
        <v/>
      </c>
    </row>
    <row r="106" spans="1:8" ht="12.75" customHeight="1">
      <c r="A106" s="310"/>
      <c r="B106" s="79"/>
      <c r="C106" s="79"/>
      <c r="D106" s="80"/>
      <c r="E106" s="67"/>
      <c r="F106" s="67"/>
      <c r="G106" s="70"/>
      <c r="H106" s="70" t="str">
        <f t="shared" si="2"/>
        <v/>
      </c>
    </row>
    <row r="107" spans="1:8" ht="12.75" customHeight="1">
      <c r="A107" s="310"/>
      <c r="B107" s="79"/>
      <c r="C107" s="79"/>
      <c r="D107" s="80"/>
      <c r="E107" s="67"/>
      <c r="F107" s="67"/>
      <c r="G107" s="70"/>
      <c r="H107" s="70" t="str">
        <f t="shared" si="2"/>
        <v/>
      </c>
    </row>
    <row r="108" spans="1:8" ht="12.75" customHeight="1">
      <c r="A108" s="310"/>
      <c r="B108" s="79"/>
      <c r="C108" s="79"/>
      <c r="D108" s="80"/>
      <c r="E108" s="67"/>
      <c r="F108" s="67"/>
      <c r="G108" s="70"/>
      <c r="H108" s="70" t="str">
        <f t="shared" si="2"/>
        <v/>
      </c>
    </row>
    <row r="109" spans="1:8" ht="12.75" customHeight="1">
      <c r="A109" s="310"/>
      <c r="B109" s="79"/>
      <c r="C109" s="79"/>
      <c r="D109" s="80"/>
      <c r="E109" s="67"/>
      <c r="F109" s="67"/>
      <c r="G109" s="70"/>
      <c r="H109" s="70" t="str">
        <f t="shared" si="2"/>
        <v/>
      </c>
    </row>
    <row r="110" spans="1:8" ht="12.75" customHeight="1">
      <c r="A110" s="310"/>
      <c r="B110" s="79"/>
      <c r="C110" s="79"/>
      <c r="D110" s="80"/>
      <c r="E110" s="67"/>
      <c r="F110" s="67"/>
      <c r="G110" s="70"/>
      <c r="H110" s="70" t="str">
        <f t="shared" si="2"/>
        <v/>
      </c>
    </row>
    <row r="111" spans="1:8" ht="12.75" customHeight="1">
      <c r="A111" s="310"/>
      <c r="B111" s="79"/>
      <c r="C111" s="79"/>
      <c r="D111" s="80"/>
      <c r="E111" s="67"/>
      <c r="F111" s="67"/>
      <c r="G111" s="70"/>
      <c r="H111" s="70" t="str">
        <f t="shared" si="2"/>
        <v/>
      </c>
    </row>
    <row r="112" spans="1:8" ht="12.75" customHeight="1">
      <c r="A112" s="310"/>
      <c r="B112" s="79"/>
      <c r="C112" s="79"/>
      <c r="D112" s="80"/>
      <c r="E112" s="67"/>
      <c r="F112" s="67"/>
      <c r="G112" s="70"/>
      <c r="H112" s="70" t="str">
        <f t="shared" si="2"/>
        <v/>
      </c>
    </row>
    <row r="113" spans="1:13" ht="12.75" customHeight="1">
      <c r="A113" s="310"/>
      <c r="B113" s="79"/>
      <c r="C113" s="79"/>
      <c r="D113" s="80"/>
      <c r="E113" s="67"/>
      <c r="F113" s="67"/>
      <c r="G113" s="70"/>
      <c r="H113" s="70" t="str">
        <f t="shared" si="2"/>
        <v/>
      </c>
    </row>
    <row r="114" spans="1:13" ht="12.75" customHeight="1">
      <c r="A114" s="310"/>
      <c r="B114" s="79"/>
      <c r="C114" s="79"/>
      <c r="D114" s="80"/>
      <c r="E114" s="67"/>
      <c r="F114" s="67"/>
      <c r="G114" s="70"/>
      <c r="H114" s="70" t="str">
        <f t="shared" si="2"/>
        <v/>
      </c>
    </row>
    <row r="115" spans="1:13" ht="12.75" customHeight="1">
      <c r="A115" s="310"/>
      <c r="B115" s="79"/>
      <c r="C115" s="79"/>
      <c r="D115" s="80"/>
      <c r="E115" s="67"/>
      <c r="F115" s="67"/>
      <c r="G115" s="70"/>
      <c r="H115" s="70" t="str">
        <f t="shared" si="2"/>
        <v/>
      </c>
    </row>
    <row r="116" spans="1:13" ht="12.75" customHeight="1">
      <c r="A116" s="310"/>
      <c r="B116" s="79"/>
      <c r="C116" s="79"/>
      <c r="D116" s="80"/>
      <c r="E116" s="67"/>
      <c r="F116" s="67"/>
      <c r="G116" s="70"/>
      <c r="H116" s="70"/>
    </row>
    <row r="117" spans="1:13" ht="12.75" customHeight="1" thickBot="1"/>
    <row r="118" spans="1:13" ht="24" customHeight="1" thickTop="1">
      <c r="A118" s="112" t="s">
        <v>27</v>
      </c>
      <c r="B118" s="113"/>
      <c r="C118" s="114" t="s">
        <v>32</v>
      </c>
      <c r="D118" s="115"/>
      <c r="E118" s="116"/>
      <c r="F118" s="116"/>
      <c r="G118" s="117" t="s">
        <v>22</v>
      </c>
      <c r="H118" s="138" t="s">
        <v>227</v>
      </c>
      <c r="L118" s="362" t="s">
        <v>242</v>
      </c>
      <c r="M118" s="363"/>
    </row>
    <row r="119" spans="1:13" ht="12.75" customHeight="1" thickBot="1">
      <c r="A119" s="17"/>
      <c r="B119" s="18"/>
      <c r="C119" s="19"/>
      <c r="D119" s="20"/>
      <c r="E119" s="29"/>
      <c r="F119" s="29"/>
      <c r="G119" s="29"/>
      <c r="H119" s="111"/>
      <c r="K119" s="83"/>
      <c r="L119" s="319" t="s">
        <v>160</v>
      </c>
      <c r="M119" s="321" t="s">
        <v>159</v>
      </c>
    </row>
    <row r="120" spans="1:13" ht="12.75" customHeight="1" thickTop="1">
      <c r="A120" s="21"/>
      <c r="B120" s="22"/>
      <c r="C120" s="23"/>
      <c r="D120" s="124" t="s">
        <v>3</v>
      </c>
      <c r="E120" s="30"/>
      <c r="F120" s="30"/>
      <c r="G120" s="31" t="s">
        <v>26</v>
      </c>
      <c r="H120" s="32"/>
      <c r="L120" s="320" t="s">
        <v>28</v>
      </c>
      <c r="M120" s="320" t="s">
        <v>28</v>
      </c>
    </row>
    <row r="121" spans="1:13" ht="12.75" customHeight="1">
      <c r="A121" s="24" t="s">
        <v>1</v>
      </c>
      <c r="B121" s="25"/>
      <c r="C121" s="26" t="s">
        <v>24</v>
      </c>
      <c r="D121" s="335" t="s">
        <v>2</v>
      </c>
      <c r="E121" s="33" t="s">
        <v>4</v>
      </c>
      <c r="F121" s="33" t="s">
        <v>5</v>
      </c>
      <c r="G121" s="34" t="s">
        <v>4</v>
      </c>
      <c r="H121" s="34" t="s">
        <v>5</v>
      </c>
      <c r="K121" s="77" t="s">
        <v>164</v>
      </c>
      <c r="L121" s="86"/>
      <c r="M121" s="86"/>
    </row>
    <row r="122" spans="1:13" ht="12.6" customHeight="1">
      <c r="A122" s="336" t="s">
        <v>213</v>
      </c>
      <c r="B122" s="130"/>
      <c r="C122" s="337"/>
      <c r="D122" s="338"/>
      <c r="E122" s="70"/>
      <c r="F122" s="70"/>
      <c r="G122" s="70"/>
      <c r="H122" s="70"/>
      <c r="K122" s="77" t="s">
        <v>165</v>
      </c>
      <c r="L122" s="86"/>
      <c r="M122" s="86"/>
    </row>
    <row r="123" spans="1:13" ht="12.75" customHeight="1">
      <c r="A123" s="292" t="s">
        <v>212</v>
      </c>
      <c r="B123" s="293">
        <v>9</v>
      </c>
      <c r="C123" s="293"/>
      <c r="D123" s="340" t="s">
        <v>29</v>
      </c>
      <c r="E123" s="296"/>
      <c r="F123" s="296">
        <f>Journal!F13</f>
        <v>224.14</v>
      </c>
      <c r="G123" s="183"/>
      <c r="H123" s="183">
        <f>F123</f>
        <v>224.14</v>
      </c>
      <c r="K123" s="77" t="s">
        <v>166</v>
      </c>
      <c r="L123" s="86"/>
      <c r="M123" s="86"/>
    </row>
    <row r="124" spans="1:13" ht="12.75" customHeight="1">
      <c r="A124" s="311"/>
      <c r="B124" s="130">
        <v>9</v>
      </c>
      <c r="C124" s="130"/>
      <c r="D124" s="131" t="s">
        <v>29</v>
      </c>
      <c r="E124" s="70"/>
      <c r="F124" s="10">
        <f>Journal!F23</f>
        <v>224.12</v>
      </c>
      <c r="G124" s="70"/>
      <c r="H124" s="70">
        <f t="shared" ref="H124:H140" si="3">IF(OR(F124&gt;0,E124&gt;0),H123+F124-E124,"")</f>
        <v>448.26</v>
      </c>
    </row>
    <row r="125" spans="1:13" ht="12.75" customHeight="1">
      <c r="A125" s="310"/>
      <c r="B125" s="79"/>
      <c r="C125" s="79"/>
      <c r="D125" s="80"/>
      <c r="E125" s="67"/>
      <c r="F125" s="67"/>
      <c r="G125" s="70"/>
      <c r="H125" s="70" t="str">
        <f t="shared" si="3"/>
        <v/>
      </c>
    </row>
    <row r="126" spans="1:13" ht="12.75" customHeight="1">
      <c r="A126" s="310"/>
      <c r="B126" s="79"/>
      <c r="C126" s="79"/>
      <c r="D126" s="80"/>
      <c r="E126" s="67"/>
      <c r="F126" s="67"/>
      <c r="G126" s="70"/>
      <c r="H126" s="70" t="str">
        <f t="shared" si="3"/>
        <v/>
      </c>
    </row>
    <row r="127" spans="1:13" ht="12.75" customHeight="1">
      <c r="A127" s="310"/>
      <c r="B127" s="79"/>
      <c r="C127" s="79"/>
      <c r="D127" s="80"/>
      <c r="E127" s="67"/>
      <c r="F127" s="67"/>
      <c r="G127" s="70"/>
      <c r="H127" s="70" t="str">
        <f t="shared" si="3"/>
        <v/>
      </c>
    </row>
    <row r="128" spans="1:13" ht="12.75" customHeight="1">
      <c r="A128" s="310"/>
      <c r="B128" s="79"/>
      <c r="C128" s="79"/>
      <c r="D128" s="80"/>
      <c r="E128" s="67"/>
      <c r="F128" s="67"/>
      <c r="G128" s="70"/>
      <c r="H128" s="70" t="str">
        <f t="shared" si="3"/>
        <v/>
      </c>
    </row>
    <row r="129" spans="1:13" ht="12.75" customHeight="1">
      <c r="A129" s="310"/>
      <c r="B129" s="79"/>
      <c r="C129" s="79"/>
      <c r="D129" s="80"/>
      <c r="E129" s="67"/>
      <c r="F129" s="67"/>
      <c r="G129" s="70"/>
      <c r="H129" s="70" t="str">
        <f t="shared" si="3"/>
        <v/>
      </c>
    </row>
    <row r="130" spans="1:13" ht="12.75" customHeight="1">
      <c r="A130" s="310"/>
      <c r="B130" s="79"/>
      <c r="C130" s="79"/>
      <c r="D130" s="80"/>
      <c r="E130" s="67"/>
      <c r="F130" s="67"/>
      <c r="G130" s="70"/>
      <c r="H130" s="70" t="str">
        <f t="shared" si="3"/>
        <v/>
      </c>
    </row>
    <row r="131" spans="1:13" ht="12.75" customHeight="1">
      <c r="A131" s="310"/>
      <c r="B131" s="79"/>
      <c r="C131" s="79"/>
      <c r="D131" s="80"/>
      <c r="E131" s="67"/>
      <c r="F131" s="67"/>
      <c r="G131" s="70"/>
      <c r="H131" s="70" t="str">
        <f t="shared" si="3"/>
        <v/>
      </c>
    </row>
    <row r="132" spans="1:13" ht="12.75" customHeight="1">
      <c r="A132" s="310"/>
      <c r="B132" s="79"/>
      <c r="C132" s="79"/>
      <c r="D132" s="80"/>
      <c r="E132" s="67"/>
      <c r="F132" s="67"/>
      <c r="G132" s="70"/>
      <c r="H132" s="70" t="str">
        <f t="shared" si="3"/>
        <v/>
      </c>
    </row>
    <row r="133" spans="1:13" ht="12.75" customHeight="1">
      <c r="A133" s="310"/>
      <c r="B133" s="79"/>
      <c r="C133" s="79"/>
      <c r="D133" s="80"/>
      <c r="E133" s="67"/>
      <c r="F133" s="67"/>
      <c r="G133" s="70"/>
      <c r="H133" s="70" t="str">
        <f t="shared" si="3"/>
        <v/>
      </c>
    </row>
    <row r="134" spans="1:13" ht="12.75" customHeight="1">
      <c r="A134" s="325"/>
      <c r="B134" s="79"/>
      <c r="C134" s="79"/>
      <c r="D134" s="327"/>
      <c r="E134" s="67"/>
      <c r="F134" s="67"/>
      <c r="G134" s="70"/>
      <c r="H134" s="70" t="str">
        <f t="shared" si="3"/>
        <v/>
      </c>
    </row>
    <row r="135" spans="1:13" ht="12.75" customHeight="1">
      <c r="A135" s="310"/>
      <c r="B135" s="79"/>
      <c r="C135" s="79"/>
      <c r="D135" s="327"/>
      <c r="E135" s="67"/>
      <c r="F135" s="67"/>
      <c r="G135" s="70"/>
      <c r="H135" s="70" t="str">
        <f t="shared" si="3"/>
        <v/>
      </c>
    </row>
    <row r="136" spans="1:13" ht="12.75" customHeight="1">
      <c r="A136" s="310"/>
      <c r="B136" s="79"/>
      <c r="C136" s="79"/>
      <c r="D136" s="327"/>
      <c r="E136" s="67"/>
      <c r="F136" s="67"/>
      <c r="G136" s="70"/>
      <c r="H136" s="70" t="str">
        <f t="shared" si="3"/>
        <v/>
      </c>
    </row>
    <row r="137" spans="1:13" ht="12.75" customHeight="1">
      <c r="A137" s="310"/>
      <c r="B137" s="79"/>
      <c r="C137" s="79"/>
      <c r="D137" s="327"/>
      <c r="E137" s="67"/>
      <c r="F137" s="67"/>
      <c r="G137" s="70"/>
      <c r="H137" s="70" t="str">
        <f t="shared" si="3"/>
        <v/>
      </c>
    </row>
    <row r="138" spans="1:13" ht="12.75" customHeight="1">
      <c r="A138" s="310"/>
      <c r="B138" s="79"/>
      <c r="C138" s="79"/>
      <c r="D138" s="327"/>
      <c r="E138" s="67"/>
      <c r="F138" s="67"/>
      <c r="G138" s="70"/>
      <c r="H138" s="70" t="str">
        <f t="shared" si="3"/>
        <v/>
      </c>
    </row>
    <row r="139" spans="1:13" ht="12.75" customHeight="1">
      <c r="A139" s="310"/>
      <c r="B139" s="79"/>
      <c r="C139" s="79"/>
      <c r="D139" s="80"/>
      <c r="E139" s="67"/>
      <c r="F139" s="67"/>
      <c r="G139" s="70"/>
      <c r="H139" s="70" t="str">
        <f t="shared" si="3"/>
        <v/>
      </c>
    </row>
    <row r="140" spans="1:13" ht="12.75" customHeight="1">
      <c r="A140" s="310"/>
      <c r="B140" s="79"/>
      <c r="C140" s="79"/>
      <c r="D140" s="80"/>
      <c r="E140" s="67"/>
      <c r="F140" s="67"/>
      <c r="G140" s="70"/>
      <c r="H140" s="70" t="str">
        <f t="shared" si="3"/>
        <v/>
      </c>
    </row>
    <row r="141" spans="1:13" ht="12.75" customHeight="1">
      <c r="A141" s="310"/>
      <c r="B141" s="79"/>
      <c r="C141" s="79"/>
      <c r="D141" s="80"/>
      <c r="E141" s="67"/>
      <c r="F141" s="67"/>
      <c r="G141" s="70"/>
      <c r="H141" s="70"/>
    </row>
    <row r="142" spans="1:13" ht="12.75" customHeight="1" thickBot="1"/>
    <row r="143" spans="1:13" ht="24" customHeight="1" thickTop="1">
      <c r="A143" s="112" t="s">
        <v>27</v>
      </c>
      <c r="B143" s="113"/>
      <c r="C143" s="114" t="s">
        <v>33</v>
      </c>
      <c r="D143" s="115"/>
      <c r="E143" s="116"/>
      <c r="F143" s="116"/>
      <c r="G143" s="117" t="s">
        <v>22</v>
      </c>
      <c r="H143" s="138" t="s">
        <v>228</v>
      </c>
      <c r="L143" s="362" t="s">
        <v>242</v>
      </c>
      <c r="M143" s="363"/>
    </row>
    <row r="144" spans="1:13" ht="12.75" customHeight="1" thickBot="1">
      <c r="A144" s="17"/>
      <c r="B144" s="18"/>
      <c r="C144" s="19"/>
      <c r="D144" s="20"/>
      <c r="E144" s="29"/>
      <c r="F144" s="29"/>
      <c r="G144" s="29"/>
      <c r="H144" s="111"/>
      <c r="K144" s="83"/>
      <c r="L144" s="319" t="s">
        <v>160</v>
      </c>
      <c r="M144" s="321" t="s">
        <v>159</v>
      </c>
    </row>
    <row r="145" spans="1:13" ht="12.75" customHeight="1" thickTop="1">
      <c r="A145" s="21"/>
      <c r="B145" s="22"/>
      <c r="C145" s="23"/>
      <c r="D145" s="124" t="s">
        <v>3</v>
      </c>
      <c r="E145" s="30"/>
      <c r="F145" s="30"/>
      <c r="G145" s="31" t="s">
        <v>26</v>
      </c>
      <c r="H145" s="32"/>
      <c r="L145" s="320" t="s">
        <v>28</v>
      </c>
      <c r="M145" s="320" t="s">
        <v>28</v>
      </c>
    </row>
    <row r="146" spans="1:13" ht="12.75" customHeight="1">
      <c r="A146" s="24" t="s">
        <v>1</v>
      </c>
      <c r="B146" s="25"/>
      <c r="C146" s="26" t="s">
        <v>24</v>
      </c>
      <c r="D146" s="335" t="s">
        <v>2</v>
      </c>
      <c r="E146" s="33" t="s">
        <v>4</v>
      </c>
      <c r="F146" s="33" t="s">
        <v>5</v>
      </c>
      <c r="G146" s="34" t="s">
        <v>4</v>
      </c>
      <c r="H146" s="34" t="s">
        <v>5</v>
      </c>
      <c r="K146" s="77" t="s">
        <v>164</v>
      </c>
      <c r="L146" s="86"/>
      <c r="M146" s="86"/>
    </row>
    <row r="147" spans="1:13" ht="12.6" customHeight="1">
      <c r="A147" s="336" t="s">
        <v>213</v>
      </c>
      <c r="B147" s="130"/>
      <c r="C147" s="337"/>
      <c r="D147" s="338"/>
      <c r="E147" s="70"/>
      <c r="F147" s="70"/>
      <c r="G147" s="70"/>
      <c r="H147" s="70"/>
      <c r="K147" s="77" t="s">
        <v>165</v>
      </c>
      <c r="L147" s="86"/>
      <c r="M147" s="86"/>
    </row>
    <row r="148" spans="1:13" ht="12.75" customHeight="1">
      <c r="A148" s="292" t="s">
        <v>212</v>
      </c>
      <c r="B148" s="295">
        <v>1</v>
      </c>
      <c r="C148" s="297" t="s">
        <v>28</v>
      </c>
      <c r="D148" s="339" t="s">
        <v>44</v>
      </c>
      <c r="E148" s="296"/>
      <c r="F148" s="296"/>
      <c r="G148" s="183"/>
      <c r="H148" s="183">
        <v>392.94</v>
      </c>
      <c r="K148" s="77" t="s">
        <v>166</v>
      </c>
      <c r="L148" s="86"/>
      <c r="M148" s="86"/>
    </row>
    <row r="149" spans="1:13" ht="12.75" customHeight="1">
      <c r="A149" s="310"/>
      <c r="B149" s="79">
        <v>9</v>
      </c>
      <c r="C149" s="79"/>
      <c r="D149" s="80" t="s">
        <v>29</v>
      </c>
      <c r="E149" s="67"/>
      <c r="F149" s="67">
        <f>Journal!F24</f>
        <v>22.91</v>
      </c>
      <c r="G149" s="70"/>
      <c r="H149" s="70">
        <f t="shared" ref="H149:H161" si="4">IF(OR(F149&gt;0,E149&gt;0),H148+F149-E149,"")</f>
        <v>415.85</v>
      </c>
    </row>
    <row r="150" spans="1:13" ht="12.75" customHeight="1">
      <c r="A150" s="310"/>
      <c r="B150" s="79"/>
      <c r="C150" s="79"/>
      <c r="D150" s="80"/>
      <c r="E150" s="67"/>
      <c r="F150" s="67"/>
      <c r="G150" s="70"/>
      <c r="H150" s="70" t="str">
        <f t="shared" si="4"/>
        <v/>
      </c>
    </row>
    <row r="151" spans="1:13" ht="12.75" customHeight="1">
      <c r="A151" s="352"/>
      <c r="B151" s="79"/>
      <c r="C151" s="79"/>
      <c r="D151" s="353"/>
      <c r="E151" s="67"/>
      <c r="F151" s="67"/>
      <c r="G151" s="70"/>
      <c r="H151" s="70" t="str">
        <f t="shared" si="4"/>
        <v/>
      </c>
    </row>
    <row r="152" spans="1:13" ht="12.75" customHeight="1">
      <c r="A152" s="325"/>
      <c r="B152" s="79"/>
      <c r="C152" s="79"/>
      <c r="D152" s="353"/>
      <c r="E152" s="67"/>
      <c r="F152" s="67"/>
      <c r="G152" s="70"/>
      <c r="H152" s="70" t="str">
        <f t="shared" si="4"/>
        <v/>
      </c>
    </row>
    <row r="153" spans="1:13" ht="12.75" customHeight="1">
      <c r="A153" s="310"/>
      <c r="B153" s="79"/>
      <c r="C153" s="79"/>
      <c r="D153" s="80"/>
      <c r="E153" s="67"/>
      <c r="F153" s="67"/>
      <c r="G153" s="70"/>
      <c r="H153" s="70" t="str">
        <f t="shared" si="4"/>
        <v/>
      </c>
    </row>
    <row r="154" spans="1:13" ht="12.75" customHeight="1">
      <c r="A154" s="310"/>
      <c r="B154" s="79"/>
      <c r="C154" s="79"/>
      <c r="D154" s="80"/>
      <c r="E154" s="67"/>
      <c r="F154" s="67"/>
      <c r="G154" s="70"/>
      <c r="H154" s="70" t="str">
        <f t="shared" si="4"/>
        <v/>
      </c>
    </row>
    <row r="155" spans="1:13" ht="12.75" customHeight="1">
      <c r="A155" s="310"/>
      <c r="B155" s="79"/>
      <c r="C155" s="79"/>
      <c r="D155" s="80"/>
      <c r="E155" s="67"/>
      <c r="F155" s="67"/>
      <c r="G155" s="70"/>
      <c r="H155" s="70" t="str">
        <f t="shared" si="4"/>
        <v/>
      </c>
    </row>
    <row r="156" spans="1:13" ht="12.75" customHeight="1">
      <c r="A156" s="310"/>
      <c r="B156" s="79"/>
      <c r="C156" s="79"/>
      <c r="D156" s="80"/>
      <c r="E156" s="67"/>
      <c r="F156" s="67"/>
      <c r="G156" s="70"/>
      <c r="H156" s="70" t="str">
        <f t="shared" si="4"/>
        <v/>
      </c>
    </row>
    <row r="157" spans="1:13" ht="12.75" customHeight="1">
      <c r="A157" s="310"/>
      <c r="B157" s="79"/>
      <c r="C157" s="79"/>
      <c r="D157" s="80"/>
      <c r="E157" s="67"/>
      <c r="F157" s="67"/>
      <c r="G157" s="70"/>
      <c r="H157" s="70" t="str">
        <f t="shared" si="4"/>
        <v/>
      </c>
    </row>
    <row r="158" spans="1:13" ht="12.75" customHeight="1">
      <c r="A158" s="310"/>
      <c r="B158" s="79"/>
      <c r="C158" s="79"/>
      <c r="D158" s="80"/>
      <c r="E158" s="67"/>
      <c r="F158" s="67"/>
      <c r="G158" s="70"/>
      <c r="H158" s="70" t="str">
        <f t="shared" si="4"/>
        <v/>
      </c>
    </row>
    <row r="159" spans="1:13" ht="12.75" customHeight="1">
      <c r="A159" s="310"/>
      <c r="B159" s="79"/>
      <c r="C159" s="79"/>
      <c r="D159" s="80"/>
      <c r="E159" s="67"/>
      <c r="F159" s="67"/>
      <c r="G159" s="70"/>
      <c r="H159" s="70" t="str">
        <f t="shared" si="4"/>
        <v/>
      </c>
    </row>
    <row r="160" spans="1:13" ht="12.75" customHeight="1">
      <c r="A160" s="310"/>
      <c r="B160" s="79"/>
      <c r="C160" s="79"/>
      <c r="D160" s="80"/>
      <c r="E160" s="67"/>
      <c r="F160" s="67"/>
      <c r="G160" s="70"/>
      <c r="H160" s="70" t="str">
        <f t="shared" si="4"/>
        <v/>
      </c>
    </row>
    <row r="161" spans="1:13" ht="12.75" customHeight="1">
      <c r="A161" s="310"/>
      <c r="B161" s="79"/>
      <c r="C161" s="79"/>
      <c r="D161" s="80"/>
      <c r="E161" s="67"/>
      <c r="F161" s="67"/>
      <c r="G161" s="70"/>
      <c r="H161" s="70" t="str">
        <f t="shared" si="4"/>
        <v/>
      </c>
    </row>
    <row r="162" spans="1:13" ht="12.75" customHeight="1">
      <c r="A162" s="310"/>
      <c r="B162" s="79"/>
      <c r="C162" s="79"/>
      <c r="D162" s="80"/>
      <c r="E162" s="67"/>
      <c r="F162" s="67"/>
      <c r="G162" s="70"/>
      <c r="H162" s="70"/>
    </row>
    <row r="163" spans="1:13" ht="12.75" customHeight="1">
      <c r="A163" s="310"/>
      <c r="B163" s="79"/>
      <c r="C163" s="79"/>
      <c r="D163" s="80"/>
      <c r="E163" s="67"/>
      <c r="F163" s="67"/>
      <c r="G163" s="70"/>
      <c r="H163" s="70"/>
    </row>
    <row r="164" spans="1:13" ht="12.75" customHeight="1">
      <c r="A164" s="310"/>
      <c r="B164" s="79"/>
      <c r="C164" s="79"/>
      <c r="D164" s="80"/>
      <c r="E164" s="67"/>
      <c r="F164" s="67"/>
      <c r="G164" s="70"/>
      <c r="H164" s="70"/>
    </row>
    <row r="165" spans="1:13" ht="12.75" customHeight="1">
      <c r="A165" s="310"/>
      <c r="B165" s="79"/>
      <c r="C165" s="79"/>
      <c r="D165" s="80"/>
      <c r="E165" s="67"/>
      <c r="F165" s="67"/>
      <c r="G165" s="70"/>
      <c r="H165" s="70"/>
    </row>
    <row r="166" spans="1:13" ht="12.75" customHeight="1">
      <c r="A166" s="310"/>
      <c r="B166" s="79"/>
      <c r="C166" s="79"/>
      <c r="D166" s="80"/>
      <c r="E166" s="67"/>
      <c r="F166" s="67"/>
      <c r="G166" s="70"/>
      <c r="H166" s="70"/>
    </row>
    <row r="167" spans="1:13" ht="12.75" customHeight="1" thickBot="1"/>
    <row r="168" spans="1:13" ht="24" customHeight="1" thickTop="1">
      <c r="A168" s="112" t="s">
        <v>27</v>
      </c>
      <c r="B168" s="113"/>
      <c r="C168" s="114" t="s">
        <v>190</v>
      </c>
      <c r="D168" s="115"/>
      <c r="E168" s="116"/>
      <c r="F168" s="116"/>
      <c r="G168" s="117" t="s">
        <v>22</v>
      </c>
      <c r="H168" s="138" t="s">
        <v>229</v>
      </c>
      <c r="L168" s="362" t="s">
        <v>242</v>
      </c>
      <c r="M168" s="363"/>
    </row>
    <row r="169" spans="1:13" ht="12.75" customHeight="1" thickBot="1">
      <c r="A169" s="17"/>
      <c r="B169" s="18"/>
      <c r="C169" s="19"/>
      <c r="D169" s="20"/>
      <c r="E169" s="29"/>
      <c r="F169" s="29"/>
      <c r="G169" s="29"/>
      <c r="H169" s="111"/>
      <c r="K169" s="83"/>
      <c r="L169" s="319" t="s">
        <v>160</v>
      </c>
      <c r="M169" s="321" t="s">
        <v>159</v>
      </c>
    </row>
    <row r="170" spans="1:13" ht="12.75" customHeight="1" thickTop="1">
      <c r="A170" s="21"/>
      <c r="B170" s="22"/>
      <c r="C170" s="23"/>
      <c r="D170" s="124" t="s">
        <v>3</v>
      </c>
      <c r="E170" s="30"/>
      <c r="F170" s="30"/>
      <c r="G170" s="31" t="s">
        <v>26</v>
      </c>
      <c r="H170" s="32"/>
      <c r="L170" s="320" t="s">
        <v>28</v>
      </c>
      <c r="M170" s="320" t="s">
        <v>28</v>
      </c>
    </row>
    <row r="171" spans="1:13" ht="12.75" customHeight="1">
      <c r="A171" s="24" t="s">
        <v>1</v>
      </c>
      <c r="B171" s="25"/>
      <c r="C171" s="26" t="s">
        <v>24</v>
      </c>
      <c r="D171" s="335" t="s">
        <v>2</v>
      </c>
      <c r="E171" s="33" t="s">
        <v>4</v>
      </c>
      <c r="F171" s="33" t="s">
        <v>5</v>
      </c>
      <c r="G171" s="34" t="s">
        <v>4</v>
      </c>
      <c r="H171" s="34" t="s">
        <v>5</v>
      </c>
      <c r="K171" s="77" t="s">
        <v>164</v>
      </c>
      <c r="L171" s="86"/>
      <c r="M171" s="86"/>
    </row>
    <row r="172" spans="1:13" ht="12.6" customHeight="1">
      <c r="A172" s="336" t="s">
        <v>213</v>
      </c>
      <c r="B172" s="130"/>
      <c r="C172" s="337"/>
      <c r="D172" s="338"/>
      <c r="E172" s="70"/>
      <c r="F172" s="70"/>
      <c r="G172" s="70"/>
      <c r="H172" s="70"/>
      <c r="K172" s="77" t="s">
        <v>165</v>
      </c>
      <c r="L172" s="86"/>
      <c r="M172" s="86"/>
    </row>
    <row r="173" spans="1:13" ht="12.75" customHeight="1">
      <c r="A173" s="292" t="s">
        <v>212</v>
      </c>
      <c r="B173" s="293">
        <v>9</v>
      </c>
      <c r="C173" s="293"/>
      <c r="D173" s="340" t="s">
        <v>29</v>
      </c>
      <c r="E173" s="183"/>
      <c r="F173" s="183">
        <f>Journal!F25</f>
        <v>175.76</v>
      </c>
      <c r="G173" s="183"/>
      <c r="H173" s="183">
        <f>F173</f>
        <v>175.76</v>
      </c>
      <c r="K173" s="77" t="s">
        <v>166</v>
      </c>
      <c r="L173" s="86"/>
      <c r="M173" s="86"/>
    </row>
    <row r="174" spans="1:13" ht="12.75" customHeight="1">
      <c r="A174" s="310"/>
      <c r="B174" s="79"/>
      <c r="C174" s="79"/>
      <c r="D174" s="80"/>
      <c r="E174" s="67"/>
      <c r="F174" s="67"/>
      <c r="G174" s="70"/>
      <c r="H174" s="70" t="str">
        <f t="shared" ref="H174:H186" si="5">IF(OR(F174&gt;0,E174&gt;0),H173+F174-E174,"")</f>
        <v/>
      </c>
    </row>
    <row r="175" spans="1:13" ht="12.75" customHeight="1">
      <c r="A175" s="310"/>
      <c r="B175" s="79"/>
      <c r="C175" s="79"/>
      <c r="D175" s="353"/>
      <c r="E175" s="67"/>
      <c r="F175" s="67"/>
      <c r="G175" s="70"/>
      <c r="H175" s="70" t="str">
        <f t="shared" si="5"/>
        <v/>
      </c>
    </row>
    <row r="176" spans="1:13" ht="12.75" customHeight="1">
      <c r="A176" s="310"/>
      <c r="B176" s="79"/>
      <c r="C176" s="79"/>
      <c r="D176" s="80"/>
      <c r="E176" s="67"/>
      <c r="F176" s="67"/>
      <c r="G176" s="70"/>
      <c r="H176" s="70" t="str">
        <f t="shared" si="5"/>
        <v/>
      </c>
    </row>
    <row r="177" spans="1:8" ht="12.75" customHeight="1">
      <c r="A177" s="325"/>
      <c r="B177" s="79"/>
      <c r="C177" s="79"/>
      <c r="D177" s="327"/>
      <c r="E177" s="67"/>
      <c r="F177" s="67"/>
      <c r="G177" s="70"/>
      <c r="H177" s="70" t="str">
        <f t="shared" si="5"/>
        <v/>
      </c>
    </row>
    <row r="178" spans="1:8" ht="12.75" customHeight="1">
      <c r="A178" s="310"/>
      <c r="B178" s="79"/>
      <c r="C178" s="79"/>
      <c r="D178" s="80"/>
      <c r="E178" s="67"/>
      <c r="F178" s="67"/>
      <c r="G178" s="70"/>
      <c r="H178" s="70" t="str">
        <f t="shared" si="5"/>
        <v/>
      </c>
    </row>
    <row r="179" spans="1:8" ht="12.75" customHeight="1">
      <c r="A179" s="310"/>
      <c r="B179" s="79"/>
      <c r="C179" s="79"/>
      <c r="D179" s="80"/>
      <c r="E179" s="67"/>
      <c r="F179" s="67"/>
      <c r="G179" s="70"/>
      <c r="H179" s="70" t="str">
        <f t="shared" si="5"/>
        <v/>
      </c>
    </row>
    <row r="180" spans="1:8" ht="12.75" customHeight="1">
      <c r="A180" s="310"/>
      <c r="B180" s="79"/>
      <c r="C180" s="79"/>
      <c r="D180" s="80"/>
      <c r="E180" s="67"/>
      <c r="F180" s="67"/>
      <c r="G180" s="70"/>
      <c r="H180" s="70" t="str">
        <f t="shared" si="5"/>
        <v/>
      </c>
    </row>
    <row r="181" spans="1:8" ht="12.75" customHeight="1">
      <c r="A181" s="310"/>
      <c r="B181" s="79"/>
      <c r="C181" s="79"/>
      <c r="D181" s="80"/>
      <c r="E181" s="67"/>
      <c r="F181" s="67"/>
      <c r="G181" s="70"/>
      <c r="H181" s="70" t="str">
        <f t="shared" si="5"/>
        <v/>
      </c>
    </row>
    <row r="182" spans="1:8" ht="12.75" customHeight="1">
      <c r="A182" s="310"/>
      <c r="B182" s="79"/>
      <c r="C182" s="79"/>
      <c r="D182" s="80"/>
      <c r="E182" s="67"/>
      <c r="F182" s="67"/>
      <c r="G182" s="70"/>
      <c r="H182" s="70" t="str">
        <f t="shared" si="5"/>
        <v/>
      </c>
    </row>
    <row r="183" spans="1:8" ht="12.75" customHeight="1">
      <c r="A183" s="310"/>
      <c r="B183" s="79"/>
      <c r="C183" s="79"/>
      <c r="D183" s="80"/>
      <c r="E183" s="67"/>
      <c r="F183" s="67"/>
      <c r="G183" s="70"/>
      <c r="H183" s="70" t="str">
        <f t="shared" si="5"/>
        <v/>
      </c>
    </row>
    <row r="184" spans="1:8" ht="12.75" customHeight="1">
      <c r="A184" s="310"/>
      <c r="B184" s="79"/>
      <c r="C184" s="79"/>
      <c r="D184" s="80"/>
      <c r="E184" s="67"/>
      <c r="F184" s="67"/>
      <c r="G184" s="70"/>
      <c r="H184" s="70" t="str">
        <f t="shared" si="5"/>
        <v/>
      </c>
    </row>
    <row r="185" spans="1:8" ht="12.75" customHeight="1">
      <c r="A185" s="310"/>
      <c r="B185" s="79"/>
      <c r="C185" s="79"/>
      <c r="D185" s="80"/>
      <c r="E185" s="67"/>
      <c r="F185" s="67"/>
      <c r="G185" s="70"/>
      <c r="H185" s="70" t="str">
        <f t="shared" si="5"/>
        <v/>
      </c>
    </row>
    <row r="186" spans="1:8" ht="12.75" customHeight="1">
      <c r="A186" s="310"/>
      <c r="B186" s="79"/>
      <c r="C186" s="79"/>
      <c r="D186" s="80"/>
      <c r="E186" s="67"/>
      <c r="F186" s="67"/>
      <c r="G186" s="70"/>
      <c r="H186" s="70" t="str">
        <f t="shared" si="5"/>
        <v/>
      </c>
    </row>
    <row r="187" spans="1:8" ht="12.75" customHeight="1">
      <c r="A187" s="310"/>
      <c r="B187" s="79"/>
      <c r="C187" s="79"/>
      <c r="D187" s="80"/>
      <c r="E187" s="67"/>
      <c r="F187" s="67"/>
      <c r="G187" s="70"/>
      <c r="H187" s="70"/>
    </row>
    <row r="188" spans="1:8" ht="12.75" customHeight="1">
      <c r="A188" s="310"/>
      <c r="B188" s="79"/>
      <c r="C188" s="79"/>
      <c r="D188" s="80"/>
      <c r="E188" s="67"/>
      <c r="F188" s="67"/>
      <c r="G188" s="70"/>
      <c r="H188" s="70"/>
    </row>
    <row r="189" spans="1:8" ht="12.75" customHeight="1">
      <c r="A189" s="310"/>
      <c r="B189" s="79"/>
      <c r="C189" s="79"/>
      <c r="D189" s="80"/>
      <c r="E189" s="67"/>
      <c r="F189" s="67"/>
      <c r="G189" s="70"/>
      <c r="H189" s="70"/>
    </row>
    <row r="190" spans="1:8" ht="12.75" customHeight="1">
      <c r="A190" s="310"/>
      <c r="B190" s="79"/>
      <c r="C190" s="79"/>
      <c r="D190" s="80"/>
      <c r="E190" s="67"/>
      <c r="F190" s="67"/>
      <c r="G190" s="70"/>
      <c r="H190" s="70"/>
    </row>
    <row r="191" spans="1:8" ht="12.75" customHeight="1">
      <c r="A191" s="310"/>
      <c r="B191" s="79"/>
      <c r="C191" s="79"/>
      <c r="D191" s="80"/>
      <c r="E191" s="67"/>
      <c r="F191" s="67"/>
      <c r="G191" s="70"/>
      <c r="H191" s="70"/>
    </row>
    <row r="192" spans="1:8" ht="12.75" customHeight="1" thickBot="1"/>
    <row r="193" spans="1:13" ht="24" customHeight="1" thickTop="1">
      <c r="A193" s="112" t="s">
        <v>27</v>
      </c>
      <c r="B193" s="113"/>
      <c r="C193" s="118" t="s">
        <v>34</v>
      </c>
      <c r="D193" s="115"/>
      <c r="E193" s="116"/>
      <c r="F193" s="116"/>
      <c r="G193" s="117" t="s">
        <v>22</v>
      </c>
      <c r="H193" s="138" t="s">
        <v>230</v>
      </c>
      <c r="L193" s="362" t="s">
        <v>242</v>
      </c>
      <c r="M193" s="363"/>
    </row>
    <row r="194" spans="1:13" ht="12.75" customHeight="1" thickBot="1">
      <c r="A194" s="17"/>
      <c r="B194" s="18"/>
      <c r="C194" s="19"/>
      <c r="D194" s="20"/>
      <c r="E194" s="29"/>
      <c r="F194" s="29"/>
      <c r="G194" s="29"/>
      <c r="H194" s="111"/>
      <c r="K194" s="83"/>
      <c r="L194" s="319" t="s">
        <v>160</v>
      </c>
      <c r="M194" s="321" t="s">
        <v>159</v>
      </c>
    </row>
    <row r="195" spans="1:13" ht="12.75" customHeight="1" thickTop="1">
      <c r="A195" s="21"/>
      <c r="B195" s="22"/>
      <c r="C195" s="23"/>
      <c r="D195" s="124" t="s">
        <v>3</v>
      </c>
      <c r="E195" s="30"/>
      <c r="F195" s="30"/>
      <c r="G195" s="31" t="s">
        <v>26</v>
      </c>
      <c r="H195" s="32"/>
      <c r="L195" s="320" t="s">
        <v>28</v>
      </c>
      <c r="M195" s="320" t="s">
        <v>28</v>
      </c>
    </row>
    <row r="196" spans="1:13" ht="12.75" customHeight="1">
      <c r="A196" s="24" t="s">
        <v>1</v>
      </c>
      <c r="B196" s="25"/>
      <c r="C196" s="26" t="s">
        <v>24</v>
      </c>
      <c r="D196" s="335" t="s">
        <v>2</v>
      </c>
      <c r="E196" s="33" t="s">
        <v>4</v>
      </c>
      <c r="F196" s="33" t="s">
        <v>5</v>
      </c>
      <c r="G196" s="34" t="s">
        <v>4</v>
      </c>
      <c r="H196" s="34" t="s">
        <v>5</v>
      </c>
      <c r="K196" s="77" t="s">
        <v>164</v>
      </c>
      <c r="L196" s="86"/>
      <c r="M196" s="86"/>
    </row>
    <row r="197" spans="1:13" ht="12.6" customHeight="1">
      <c r="A197" s="336" t="s">
        <v>213</v>
      </c>
      <c r="B197" s="130"/>
      <c r="C197" s="337"/>
      <c r="D197" s="338"/>
      <c r="E197" s="70"/>
      <c r="F197" s="70"/>
      <c r="G197" s="70"/>
      <c r="H197" s="70"/>
      <c r="K197" s="77" t="s">
        <v>165</v>
      </c>
      <c r="L197" s="86"/>
      <c r="M197" s="86"/>
    </row>
    <row r="198" spans="1:13" ht="12.75" customHeight="1">
      <c r="A198" s="292" t="s">
        <v>212</v>
      </c>
      <c r="B198" s="293">
        <v>9</v>
      </c>
      <c r="C198" s="293"/>
      <c r="D198" s="340" t="s">
        <v>29</v>
      </c>
      <c r="E198" s="183"/>
      <c r="F198" s="183">
        <f>Journal!F14</f>
        <v>1124</v>
      </c>
      <c r="G198" s="183"/>
      <c r="H198" s="183">
        <f>F198</f>
        <v>1124</v>
      </c>
      <c r="K198" s="77" t="s">
        <v>166</v>
      </c>
      <c r="L198" s="86"/>
      <c r="M198" s="86"/>
    </row>
    <row r="199" spans="1:13" ht="12.75" customHeight="1">
      <c r="A199" s="310"/>
      <c r="B199" s="79"/>
      <c r="C199" s="79"/>
      <c r="D199" s="80"/>
      <c r="E199" s="67"/>
      <c r="F199" s="67"/>
      <c r="G199" s="70"/>
      <c r="H199" s="70" t="str">
        <f t="shared" ref="H199:H215" si="6">IF(OR(F199&gt;0,E199&gt;0),H198+F199-E199,"")</f>
        <v/>
      </c>
    </row>
    <row r="200" spans="1:13" ht="12.75" customHeight="1">
      <c r="A200" s="310"/>
      <c r="B200" s="79"/>
      <c r="C200" s="79"/>
      <c r="D200" s="80"/>
      <c r="E200" s="67"/>
      <c r="F200" s="67"/>
      <c r="G200" s="70"/>
      <c r="H200" s="70" t="str">
        <f t="shared" si="6"/>
        <v/>
      </c>
    </row>
    <row r="201" spans="1:13" ht="12.75" customHeight="1">
      <c r="A201" s="310"/>
      <c r="B201" s="79"/>
      <c r="C201" s="79"/>
      <c r="D201" s="80"/>
      <c r="E201" s="67"/>
      <c r="F201" s="67"/>
      <c r="G201" s="70"/>
      <c r="H201" s="70" t="str">
        <f t="shared" si="6"/>
        <v/>
      </c>
    </row>
    <row r="202" spans="1:13" ht="12.75" customHeight="1">
      <c r="A202" s="310"/>
      <c r="B202" s="79"/>
      <c r="C202" s="79"/>
      <c r="D202" s="80"/>
      <c r="E202" s="67"/>
      <c r="F202" s="67"/>
      <c r="G202" s="70"/>
      <c r="H202" s="70" t="str">
        <f t="shared" si="6"/>
        <v/>
      </c>
    </row>
    <row r="203" spans="1:13" ht="12.75" customHeight="1">
      <c r="A203" s="310"/>
      <c r="B203" s="79"/>
      <c r="C203" s="79"/>
      <c r="D203" s="80"/>
      <c r="E203" s="67"/>
      <c r="F203" s="67"/>
      <c r="G203" s="70"/>
      <c r="H203" s="70" t="str">
        <f t="shared" si="6"/>
        <v/>
      </c>
    </row>
    <row r="204" spans="1:13" ht="12.75" customHeight="1">
      <c r="A204" s="325"/>
      <c r="B204" s="79"/>
      <c r="C204" s="79"/>
      <c r="D204" s="327"/>
      <c r="E204" s="67"/>
      <c r="F204" s="67"/>
      <c r="G204" s="70"/>
      <c r="H204" s="70" t="str">
        <f t="shared" si="6"/>
        <v/>
      </c>
    </row>
    <row r="205" spans="1:13" ht="12.75" customHeight="1">
      <c r="A205" s="310"/>
      <c r="B205" s="79"/>
      <c r="C205" s="79"/>
      <c r="D205" s="327"/>
      <c r="E205" s="67"/>
      <c r="F205" s="67"/>
      <c r="G205" s="70"/>
      <c r="H205" s="70" t="str">
        <f t="shared" si="6"/>
        <v/>
      </c>
    </row>
    <row r="206" spans="1:13" ht="12.75" customHeight="1">
      <c r="A206" s="310"/>
      <c r="B206" s="79"/>
      <c r="C206" s="79"/>
      <c r="D206" s="80"/>
      <c r="E206" s="67"/>
      <c r="F206" s="67"/>
      <c r="G206" s="70"/>
      <c r="H206" s="70" t="str">
        <f t="shared" si="6"/>
        <v/>
      </c>
    </row>
    <row r="207" spans="1:13" ht="12.75" customHeight="1">
      <c r="A207" s="310"/>
      <c r="B207" s="79"/>
      <c r="C207" s="79"/>
      <c r="D207" s="80"/>
      <c r="E207" s="67"/>
      <c r="F207" s="67"/>
      <c r="G207" s="70"/>
      <c r="H207" s="70" t="str">
        <f t="shared" si="6"/>
        <v/>
      </c>
    </row>
    <row r="208" spans="1:13" ht="12.75" customHeight="1">
      <c r="A208" s="310"/>
      <c r="B208" s="79"/>
      <c r="C208" s="79"/>
      <c r="D208" s="80"/>
      <c r="E208" s="67"/>
      <c r="F208" s="67"/>
      <c r="G208" s="70"/>
      <c r="H208" s="70" t="str">
        <f t="shared" si="6"/>
        <v/>
      </c>
    </row>
    <row r="209" spans="1:14" ht="12.75" customHeight="1">
      <c r="A209" s="310"/>
      <c r="B209" s="79"/>
      <c r="C209" s="79"/>
      <c r="D209" s="80"/>
      <c r="E209" s="67"/>
      <c r="F209" s="67"/>
      <c r="G209" s="70"/>
      <c r="H209" s="70" t="str">
        <f t="shared" si="6"/>
        <v/>
      </c>
    </row>
    <row r="210" spans="1:14" ht="12.75" customHeight="1">
      <c r="A210" s="310"/>
      <c r="B210" s="79"/>
      <c r="C210" s="79"/>
      <c r="D210" s="80"/>
      <c r="E210" s="67"/>
      <c r="F210" s="67"/>
      <c r="G210" s="70"/>
      <c r="H210" s="70" t="str">
        <f t="shared" si="6"/>
        <v/>
      </c>
    </row>
    <row r="211" spans="1:14" ht="12.75" customHeight="1">
      <c r="A211" s="310"/>
      <c r="B211" s="79"/>
      <c r="C211" s="79"/>
      <c r="D211" s="80"/>
      <c r="E211" s="67"/>
      <c r="F211" s="67"/>
      <c r="G211" s="70"/>
      <c r="H211" s="70" t="str">
        <f t="shared" si="6"/>
        <v/>
      </c>
    </row>
    <row r="212" spans="1:14" ht="12.75" customHeight="1">
      <c r="A212" s="310"/>
      <c r="B212" s="79"/>
      <c r="C212" s="79"/>
      <c r="D212" s="80"/>
      <c r="E212" s="67"/>
      <c r="F212" s="67"/>
      <c r="G212" s="70"/>
      <c r="H212" s="70" t="str">
        <f t="shared" si="6"/>
        <v/>
      </c>
    </row>
    <row r="213" spans="1:14" ht="12.75" customHeight="1">
      <c r="A213" s="310"/>
      <c r="B213" s="79"/>
      <c r="C213" s="79"/>
      <c r="D213" s="80"/>
      <c r="E213" s="67"/>
      <c r="F213" s="67"/>
      <c r="G213" s="70"/>
      <c r="H213" s="70" t="str">
        <f t="shared" si="6"/>
        <v/>
      </c>
    </row>
    <row r="214" spans="1:14" ht="12.75" customHeight="1">
      <c r="A214" s="310"/>
      <c r="B214" s="79"/>
      <c r="C214" s="79"/>
      <c r="D214" s="80"/>
      <c r="E214" s="67"/>
      <c r="F214" s="67"/>
      <c r="G214" s="70"/>
      <c r="H214" s="70" t="str">
        <f t="shared" si="6"/>
        <v/>
      </c>
    </row>
    <row r="215" spans="1:14" ht="12.75" customHeight="1">
      <c r="A215" s="310"/>
      <c r="B215" s="79"/>
      <c r="C215" s="79"/>
      <c r="D215" s="80"/>
      <c r="E215" s="67"/>
      <c r="F215" s="67"/>
      <c r="G215" s="70"/>
      <c r="H215" s="70" t="str">
        <f t="shared" si="6"/>
        <v/>
      </c>
    </row>
    <row r="216" spans="1:14" ht="12.75" customHeight="1">
      <c r="A216" s="310"/>
      <c r="B216" s="79"/>
      <c r="C216" s="79"/>
      <c r="D216" s="80"/>
      <c r="E216" s="67"/>
      <c r="F216" s="67"/>
      <c r="G216" s="70"/>
      <c r="H216" s="70"/>
    </row>
    <row r="217" spans="1:14" ht="12.75" customHeight="1" thickBot="1"/>
    <row r="218" spans="1:14" ht="24" customHeight="1" thickTop="1">
      <c r="A218" s="112" t="s">
        <v>27</v>
      </c>
      <c r="B218" s="113"/>
      <c r="C218" s="118" t="s">
        <v>35</v>
      </c>
      <c r="D218" s="115"/>
      <c r="E218" s="116"/>
      <c r="F218" s="116"/>
      <c r="G218" s="117" t="s">
        <v>22</v>
      </c>
      <c r="H218" s="138" t="s">
        <v>231</v>
      </c>
      <c r="L218" s="362" t="s">
        <v>242</v>
      </c>
      <c r="M218" s="363"/>
      <c r="N218" s="81"/>
    </row>
    <row r="219" spans="1:14" ht="12.75" customHeight="1" thickBot="1">
      <c r="A219" s="17"/>
      <c r="B219" s="18"/>
      <c r="C219" s="19"/>
      <c r="D219" s="20"/>
      <c r="E219" s="29"/>
      <c r="F219" s="29"/>
      <c r="G219" s="29"/>
      <c r="H219" s="111"/>
      <c r="K219" s="83"/>
      <c r="L219" s="319" t="s">
        <v>160</v>
      </c>
      <c r="M219" s="321" t="s">
        <v>159</v>
      </c>
    </row>
    <row r="220" spans="1:14" ht="12.75" customHeight="1" thickTop="1">
      <c r="A220" s="21"/>
      <c r="B220" s="22"/>
      <c r="C220" s="23"/>
      <c r="D220" s="124" t="s">
        <v>3</v>
      </c>
      <c r="E220" s="30"/>
      <c r="F220" s="30"/>
      <c r="G220" s="31" t="s">
        <v>26</v>
      </c>
      <c r="H220" s="32"/>
      <c r="L220" s="320" t="s">
        <v>28</v>
      </c>
      <c r="M220" s="320" t="s">
        <v>28</v>
      </c>
    </row>
    <row r="221" spans="1:14" ht="12.75" customHeight="1">
      <c r="A221" s="24" t="s">
        <v>1</v>
      </c>
      <c r="B221" s="25"/>
      <c r="C221" s="26" t="s">
        <v>24</v>
      </c>
      <c r="D221" s="335" t="s">
        <v>2</v>
      </c>
      <c r="E221" s="33" t="s">
        <v>4</v>
      </c>
      <c r="F221" s="33" t="s">
        <v>5</v>
      </c>
      <c r="G221" s="34" t="s">
        <v>4</v>
      </c>
      <c r="H221" s="34" t="s">
        <v>5</v>
      </c>
      <c r="K221" s="77" t="s">
        <v>164</v>
      </c>
      <c r="L221" s="86"/>
      <c r="M221" s="86"/>
    </row>
    <row r="222" spans="1:14" ht="12.6" customHeight="1">
      <c r="A222" s="336" t="s">
        <v>213</v>
      </c>
      <c r="B222" s="130"/>
      <c r="C222" s="337"/>
      <c r="D222" s="338"/>
      <c r="E222" s="70"/>
      <c r="F222" s="70"/>
      <c r="G222" s="70"/>
      <c r="H222" s="70"/>
      <c r="K222" s="77" t="s">
        <v>165</v>
      </c>
      <c r="L222" s="86"/>
      <c r="M222" s="86"/>
    </row>
    <row r="223" spans="1:14" ht="12.75" customHeight="1">
      <c r="A223" s="292" t="s">
        <v>212</v>
      </c>
      <c r="B223" s="293">
        <v>9</v>
      </c>
      <c r="C223" s="293"/>
      <c r="D223" s="340" t="s">
        <v>29</v>
      </c>
      <c r="E223" s="183"/>
      <c r="F223" s="183">
        <f>Journal!F15</f>
        <v>474.55</v>
      </c>
      <c r="G223" s="183"/>
      <c r="H223" s="183">
        <f>F223</f>
        <v>474.55</v>
      </c>
      <c r="K223" s="77" t="s">
        <v>166</v>
      </c>
      <c r="L223" s="86"/>
      <c r="M223" s="86"/>
    </row>
    <row r="224" spans="1:14" ht="12.75" customHeight="1">
      <c r="A224" s="310"/>
      <c r="B224" s="79"/>
      <c r="C224" s="79"/>
      <c r="D224" s="80"/>
      <c r="E224" s="67"/>
      <c r="F224" s="67"/>
      <c r="G224" s="70"/>
      <c r="H224" s="70" t="str">
        <f t="shared" ref="H224:H240" si="7">IF(OR(F224&gt;0,E224&gt;0),H223+F224-E224,"")</f>
        <v/>
      </c>
    </row>
    <row r="225" spans="1:8" ht="12.75" customHeight="1">
      <c r="A225" s="310"/>
      <c r="B225" s="79"/>
      <c r="C225" s="79"/>
      <c r="D225" s="80"/>
      <c r="E225" s="67"/>
      <c r="F225" s="67"/>
      <c r="G225" s="70"/>
      <c r="H225" s="70" t="str">
        <f t="shared" si="7"/>
        <v/>
      </c>
    </row>
    <row r="226" spans="1:8" ht="12.75" customHeight="1">
      <c r="A226" s="310"/>
      <c r="B226" s="79"/>
      <c r="C226" s="79"/>
      <c r="D226" s="80"/>
      <c r="E226" s="67"/>
      <c r="F226" s="67"/>
      <c r="G226" s="70"/>
      <c r="H226" s="70" t="str">
        <f t="shared" si="7"/>
        <v/>
      </c>
    </row>
    <row r="227" spans="1:8" ht="12.75" customHeight="1">
      <c r="A227" s="310"/>
      <c r="B227" s="79"/>
      <c r="C227" s="79"/>
      <c r="D227" s="80"/>
      <c r="E227" s="67"/>
      <c r="F227" s="67"/>
      <c r="G227" s="70"/>
      <c r="H227" s="70" t="str">
        <f t="shared" si="7"/>
        <v/>
      </c>
    </row>
    <row r="228" spans="1:8" ht="12.75" customHeight="1">
      <c r="A228" s="310"/>
      <c r="B228" s="79"/>
      <c r="C228" s="79"/>
      <c r="D228" s="80"/>
      <c r="E228" s="67"/>
      <c r="F228" s="67"/>
      <c r="G228" s="70"/>
      <c r="H228" s="70" t="str">
        <f t="shared" si="7"/>
        <v/>
      </c>
    </row>
    <row r="229" spans="1:8" ht="12.75" customHeight="1">
      <c r="A229" s="310"/>
      <c r="B229" s="79"/>
      <c r="C229" s="79"/>
      <c r="D229" s="80"/>
      <c r="E229" s="67"/>
      <c r="F229" s="67"/>
      <c r="G229" s="70"/>
      <c r="H229" s="70" t="str">
        <f t="shared" si="7"/>
        <v/>
      </c>
    </row>
    <row r="230" spans="1:8" ht="12.75" customHeight="1">
      <c r="A230" s="310"/>
      <c r="B230" s="79"/>
      <c r="C230" s="79"/>
      <c r="D230" s="80"/>
      <c r="E230" s="67"/>
      <c r="F230" s="67"/>
      <c r="G230" s="70"/>
      <c r="H230" s="70" t="str">
        <f t="shared" si="7"/>
        <v/>
      </c>
    </row>
    <row r="231" spans="1:8" ht="12.75" customHeight="1">
      <c r="A231" s="325"/>
      <c r="B231" s="79"/>
      <c r="C231" s="79"/>
      <c r="D231" s="327"/>
      <c r="E231" s="67"/>
      <c r="F231" s="67"/>
      <c r="G231" s="70"/>
      <c r="H231" s="70" t="str">
        <f t="shared" si="7"/>
        <v/>
      </c>
    </row>
    <row r="232" spans="1:8" ht="12.75" customHeight="1">
      <c r="A232" s="310"/>
      <c r="B232" s="79"/>
      <c r="C232" s="79"/>
      <c r="D232" s="327"/>
      <c r="E232" s="67"/>
      <c r="F232" s="67"/>
      <c r="G232" s="70"/>
      <c r="H232" s="70" t="str">
        <f t="shared" si="7"/>
        <v/>
      </c>
    </row>
    <row r="233" spans="1:8" ht="12.75" customHeight="1">
      <c r="A233" s="310"/>
      <c r="B233" s="79"/>
      <c r="C233" s="79"/>
      <c r="D233" s="327"/>
      <c r="E233" s="67"/>
      <c r="F233" s="67"/>
      <c r="G233" s="70"/>
      <c r="H233" s="70" t="str">
        <f t="shared" si="7"/>
        <v/>
      </c>
    </row>
    <row r="234" spans="1:8" ht="12.75" customHeight="1">
      <c r="A234" s="310"/>
      <c r="B234" s="79"/>
      <c r="C234" s="79"/>
      <c r="D234" s="80"/>
      <c r="E234" s="67"/>
      <c r="F234" s="67"/>
      <c r="G234" s="70"/>
      <c r="H234" s="70" t="str">
        <f t="shared" si="7"/>
        <v/>
      </c>
    </row>
    <row r="235" spans="1:8" ht="12.75" customHeight="1">
      <c r="A235" s="310"/>
      <c r="B235" s="79"/>
      <c r="C235" s="79"/>
      <c r="D235" s="80"/>
      <c r="E235" s="67"/>
      <c r="F235" s="67"/>
      <c r="G235" s="70"/>
      <c r="H235" s="70" t="str">
        <f t="shared" si="7"/>
        <v/>
      </c>
    </row>
    <row r="236" spans="1:8" ht="12.75" customHeight="1">
      <c r="A236" s="310"/>
      <c r="B236" s="79"/>
      <c r="C236" s="79"/>
      <c r="D236" s="80"/>
      <c r="E236" s="67"/>
      <c r="F236" s="67"/>
      <c r="G236" s="70"/>
      <c r="H236" s="70" t="str">
        <f t="shared" si="7"/>
        <v/>
      </c>
    </row>
    <row r="237" spans="1:8" ht="12.75" customHeight="1">
      <c r="A237" s="310"/>
      <c r="B237" s="79"/>
      <c r="C237" s="79"/>
      <c r="D237" s="80"/>
      <c r="E237" s="67"/>
      <c r="F237" s="67"/>
      <c r="G237" s="70"/>
      <c r="H237" s="70" t="str">
        <f t="shared" si="7"/>
        <v/>
      </c>
    </row>
    <row r="238" spans="1:8" ht="12.75" customHeight="1">
      <c r="A238" s="310"/>
      <c r="B238" s="79"/>
      <c r="C238" s="79"/>
      <c r="D238" s="80"/>
      <c r="E238" s="67"/>
      <c r="F238" s="67"/>
      <c r="G238" s="70"/>
      <c r="H238" s="70" t="str">
        <f t="shared" si="7"/>
        <v/>
      </c>
    </row>
    <row r="239" spans="1:8" ht="12.75" customHeight="1">
      <c r="A239" s="310"/>
      <c r="B239" s="79"/>
      <c r="C239" s="79"/>
      <c r="D239" s="80"/>
      <c r="E239" s="67"/>
      <c r="F239" s="67"/>
      <c r="G239" s="70"/>
      <c r="H239" s="70" t="str">
        <f t="shared" si="7"/>
        <v/>
      </c>
    </row>
    <row r="240" spans="1:8" ht="12.75" customHeight="1">
      <c r="A240" s="310"/>
      <c r="B240" s="79"/>
      <c r="C240" s="79"/>
      <c r="D240" s="80"/>
      <c r="E240" s="67"/>
      <c r="F240" s="67"/>
      <c r="G240" s="70"/>
      <c r="H240" s="70" t="str">
        <f t="shared" si="7"/>
        <v/>
      </c>
    </row>
    <row r="241" spans="1:13" ht="12.75" customHeight="1">
      <c r="A241" s="310"/>
      <c r="B241" s="79"/>
      <c r="C241" s="79"/>
      <c r="D241" s="80"/>
      <c r="E241" s="67"/>
      <c r="F241" s="67"/>
      <c r="G241" s="70"/>
      <c r="H241" s="70"/>
    </row>
    <row r="242" spans="1:13" ht="12.75" customHeight="1" thickBot="1"/>
    <row r="243" spans="1:13" ht="24" customHeight="1" thickTop="1">
      <c r="A243" s="112" t="s">
        <v>27</v>
      </c>
      <c r="B243" s="113"/>
      <c r="C243" s="118" t="s">
        <v>177</v>
      </c>
      <c r="D243" s="115"/>
      <c r="E243" s="116"/>
      <c r="F243" s="116"/>
      <c r="G243" s="117" t="s">
        <v>22</v>
      </c>
      <c r="H243" s="138" t="s">
        <v>232</v>
      </c>
      <c r="L243" s="362" t="s">
        <v>242</v>
      </c>
      <c r="M243" s="363"/>
    </row>
    <row r="244" spans="1:13" ht="12.75" customHeight="1" thickBot="1">
      <c r="A244" s="17"/>
      <c r="B244" s="18"/>
      <c r="C244" s="19"/>
      <c r="D244" s="20"/>
      <c r="E244" s="29"/>
      <c r="F244" s="29"/>
      <c r="G244" s="29"/>
      <c r="H244" s="111"/>
      <c r="K244" s="83"/>
      <c r="L244" s="319" t="s">
        <v>160</v>
      </c>
      <c r="M244" s="321" t="s">
        <v>159</v>
      </c>
    </row>
    <row r="245" spans="1:13" ht="12.75" customHeight="1" thickTop="1">
      <c r="A245" s="21"/>
      <c r="B245" s="22"/>
      <c r="C245" s="23"/>
      <c r="D245" s="124" t="s">
        <v>3</v>
      </c>
      <c r="E245" s="30"/>
      <c r="F245" s="30"/>
      <c r="G245" s="31" t="s">
        <v>26</v>
      </c>
      <c r="H245" s="32"/>
      <c r="L245" s="320" t="s">
        <v>28</v>
      </c>
      <c r="M245" s="320" t="s">
        <v>28</v>
      </c>
    </row>
    <row r="246" spans="1:13" ht="12.75" customHeight="1">
      <c r="A246" s="24" t="s">
        <v>1</v>
      </c>
      <c r="B246" s="25"/>
      <c r="C246" s="26" t="s">
        <v>24</v>
      </c>
      <c r="D246" s="335" t="s">
        <v>2</v>
      </c>
      <c r="E246" s="33" t="s">
        <v>4</v>
      </c>
      <c r="F246" s="33" t="s">
        <v>5</v>
      </c>
      <c r="G246" s="34" t="s">
        <v>4</v>
      </c>
      <c r="H246" s="34" t="s">
        <v>5</v>
      </c>
      <c r="K246" s="77" t="s">
        <v>164</v>
      </c>
      <c r="L246" s="86"/>
      <c r="M246" s="86"/>
    </row>
    <row r="247" spans="1:13" ht="12.6" customHeight="1">
      <c r="A247" s="336" t="s">
        <v>213</v>
      </c>
      <c r="B247" s="130"/>
      <c r="C247" s="337"/>
      <c r="D247" s="338"/>
      <c r="E247" s="70"/>
      <c r="F247" s="70"/>
      <c r="G247" s="70"/>
      <c r="H247" s="70"/>
      <c r="K247" s="77" t="s">
        <v>165</v>
      </c>
      <c r="L247" s="86"/>
      <c r="M247" s="86"/>
    </row>
    <row r="248" spans="1:13" ht="12.75" customHeight="1">
      <c r="A248" s="292" t="s">
        <v>212</v>
      </c>
      <c r="B248" s="293">
        <v>9</v>
      </c>
      <c r="C248" s="293"/>
      <c r="D248" s="340" t="s">
        <v>29</v>
      </c>
      <c r="E248" s="183"/>
      <c r="F248" s="183">
        <f>Journal!F16</f>
        <v>10.85</v>
      </c>
      <c r="G248" s="183"/>
      <c r="H248" s="183">
        <f>F248</f>
        <v>10.85</v>
      </c>
      <c r="K248" s="77" t="s">
        <v>166</v>
      </c>
      <c r="L248" s="86"/>
      <c r="M248" s="86"/>
    </row>
    <row r="249" spans="1:13" ht="12.75" customHeight="1">
      <c r="A249" s="310"/>
      <c r="B249" s="79"/>
      <c r="C249" s="79"/>
      <c r="D249" s="80"/>
      <c r="E249" s="67"/>
      <c r="F249" s="67"/>
      <c r="G249" s="70"/>
      <c r="H249" s="70" t="str">
        <f t="shared" ref="H249:H265" si="8">IF(OR(F249&gt;0,E249&gt;0),H248+F249-E249,"")</f>
        <v/>
      </c>
    </row>
    <row r="250" spans="1:13" ht="12.75" customHeight="1">
      <c r="A250" s="310"/>
      <c r="B250" s="79"/>
      <c r="C250" s="79"/>
      <c r="D250" s="80"/>
      <c r="E250" s="67"/>
      <c r="F250" s="67"/>
      <c r="G250" s="70"/>
      <c r="H250" s="70" t="str">
        <f t="shared" si="8"/>
        <v/>
      </c>
    </row>
    <row r="251" spans="1:13" ht="12.75" customHeight="1">
      <c r="A251" s="310"/>
      <c r="B251" s="79"/>
      <c r="C251" s="79"/>
      <c r="D251" s="80"/>
      <c r="E251" s="67"/>
      <c r="F251" s="67"/>
      <c r="G251" s="70"/>
      <c r="H251" s="70" t="str">
        <f t="shared" si="8"/>
        <v/>
      </c>
    </row>
    <row r="252" spans="1:13" ht="12.75" customHeight="1">
      <c r="A252" s="310"/>
      <c r="B252" s="79"/>
      <c r="C252" s="79"/>
      <c r="D252" s="80"/>
      <c r="E252" s="67"/>
      <c r="F252" s="67"/>
      <c r="G252" s="70"/>
      <c r="H252" s="70" t="str">
        <f t="shared" si="8"/>
        <v/>
      </c>
    </row>
    <row r="253" spans="1:13" ht="12.75" customHeight="1">
      <c r="A253" s="325"/>
      <c r="B253" s="79"/>
      <c r="C253" s="79"/>
      <c r="D253" s="327"/>
      <c r="E253" s="67"/>
      <c r="F253" s="67"/>
      <c r="G253" s="70"/>
      <c r="H253" s="70" t="str">
        <f t="shared" si="8"/>
        <v/>
      </c>
    </row>
    <row r="254" spans="1:13" ht="12.75" customHeight="1">
      <c r="A254" s="310"/>
      <c r="B254" s="79"/>
      <c r="C254" s="79"/>
      <c r="D254" s="327"/>
      <c r="E254" s="67"/>
      <c r="F254" s="67"/>
      <c r="G254" s="70"/>
      <c r="H254" s="70" t="str">
        <f t="shared" si="8"/>
        <v/>
      </c>
    </row>
    <row r="255" spans="1:13" ht="12.75" customHeight="1">
      <c r="A255" s="310"/>
      <c r="B255" s="79"/>
      <c r="C255" s="79"/>
      <c r="D255" s="80"/>
      <c r="E255" s="67"/>
      <c r="F255" s="67"/>
      <c r="G255" s="70"/>
      <c r="H255" s="70" t="str">
        <f t="shared" si="8"/>
        <v/>
      </c>
    </row>
    <row r="256" spans="1:13" ht="12.75" customHeight="1">
      <c r="A256" s="310"/>
      <c r="B256" s="79"/>
      <c r="C256" s="79"/>
      <c r="D256" s="80"/>
      <c r="E256" s="67"/>
      <c r="F256" s="67"/>
      <c r="G256" s="70"/>
      <c r="H256" s="70" t="str">
        <f t="shared" si="8"/>
        <v/>
      </c>
    </row>
    <row r="257" spans="1:13" ht="12.75" customHeight="1">
      <c r="A257" s="310"/>
      <c r="B257" s="79"/>
      <c r="C257" s="79"/>
      <c r="D257" s="80"/>
      <c r="E257" s="67"/>
      <c r="F257" s="67"/>
      <c r="G257" s="70"/>
      <c r="H257" s="70" t="str">
        <f t="shared" si="8"/>
        <v/>
      </c>
    </row>
    <row r="258" spans="1:13" ht="12.75" customHeight="1">
      <c r="A258" s="310"/>
      <c r="B258" s="79"/>
      <c r="C258" s="79"/>
      <c r="D258" s="80"/>
      <c r="E258" s="67"/>
      <c r="F258" s="67"/>
      <c r="G258" s="70"/>
      <c r="H258" s="70" t="str">
        <f t="shared" si="8"/>
        <v/>
      </c>
    </row>
    <row r="259" spans="1:13" ht="12.75" customHeight="1">
      <c r="A259" s="310"/>
      <c r="B259" s="79"/>
      <c r="C259" s="79"/>
      <c r="D259" s="80"/>
      <c r="E259" s="67"/>
      <c r="F259" s="67"/>
      <c r="G259" s="70"/>
      <c r="H259" s="70" t="str">
        <f t="shared" si="8"/>
        <v/>
      </c>
    </row>
    <row r="260" spans="1:13" ht="12.75" customHeight="1">
      <c r="A260" s="310"/>
      <c r="B260" s="79"/>
      <c r="C260" s="79"/>
      <c r="D260" s="80"/>
      <c r="E260" s="67"/>
      <c r="F260" s="67"/>
      <c r="G260" s="70"/>
      <c r="H260" s="70" t="str">
        <f t="shared" si="8"/>
        <v/>
      </c>
    </row>
    <row r="261" spans="1:13" ht="12.75" customHeight="1">
      <c r="A261" s="310"/>
      <c r="B261" s="79"/>
      <c r="C261" s="79"/>
      <c r="D261" s="80"/>
      <c r="E261" s="67"/>
      <c r="F261" s="67"/>
      <c r="G261" s="70"/>
      <c r="H261" s="70" t="str">
        <f t="shared" si="8"/>
        <v/>
      </c>
    </row>
    <row r="262" spans="1:13" ht="12.75" customHeight="1">
      <c r="A262" s="310"/>
      <c r="B262" s="79"/>
      <c r="C262" s="79"/>
      <c r="D262" s="80"/>
      <c r="E262" s="67"/>
      <c r="F262" s="67"/>
      <c r="G262" s="70"/>
      <c r="H262" s="70" t="str">
        <f t="shared" si="8"/>
        <v/>
      </c>
    </row>
    <row r="263" spans="1:13" ht="12.75" customHeight="1">
      <c r="A263" s="310"/>
      <c r="B263" s="79"/>
      <c r="C263" s="79"/>
      <c r="D263" s="80"/>
      <c r="E263" s="67"/>
      <c r="F263" s="67"/>
      <c r="G263" s="70"/>
      <c r="H263" s="70" t="str">
        <f t="shared" si="8"/>
        <v/>
      </c>
    </row>
    <row r="264" spans="1:13" ht="12.75" customHeight="1">
      <c r="A264" s="310"/>
      <c r="B264" s="79"/>
      <c r="C264" s="79"/>
      <c r="D264" s="80"/>
      <c r="E264" s="67"/>
      <c r="F264" s="67"/>
      <c r="G264" s="70"/>
      <c r="H264" s="70" t="str">
        <f t="shared" si="8"/>
        <v/>
      </c>
    </row>
    <row r="265" spans="1:13" ht="12.75" customHeight="1">
      <c r="A265" s="310"/>
      <c r="B265" s="79"/>
      <c r="C265" s="79"/>
      <c r="D265" s="80"/>
      <c r="E265" s="67"/>
      <c r="F265" s="67"/>
      <c r="G265" s="70"/>
      <c r="H265" s="70" t="str">
        <f t="shared" si="8"/>
        <v/>
      </c>
    </row>
    <row r="266" spans="1:13" ht="12.75" customHeight="1">
      <c r="A266" s="310"/>
      <c r="B266" s="79"/>
      <c r="C266" s="79"/>
      <c r="D266" s="80"/>
      <c r="E266" s="67"/>
      <c r="F266" s="67"/>
      <c r="G266" s="70"/>
      <c r="H266" s="70"/>
    </row>
    <row r="267" spans="1:13" ht="12.75" customHeight="1" thickBot="1"/>
    <row r="268" spans="1:13" ht="24" customHeight="1" thickTop="1">
      <c r="A268" s="112" t="s">
        <v>27</v>
      </c>
      <c r="B268" s="113"/>
      <c r="C268" s="118" t="s">
        <v>36</v>
      </c>
      <c r="D268" s="115"/>
      <c r="E268" s="116"/>
      <c r="F268" s="116"/>
      <c r="G268" s="117" t="s">
        <v>22</v>
      </c>
      <c r="H268" s="138" t="s">
        <v>233</v>
      </c>
      <c r="L268" s="362" t="s">
        <v>242</v>
      </c>
      <c r="M268" s="363"/>
    </row>
    <row r="269" spans="1:13" ht="12.75" customHeight="1" thickBot="1">
      <c r="A269" s="17"/>
      <c r="B269" s="18"/>
      <c r="C269" s="19"/>
      <c r="D269" s="20"/>
      <c r="E269" s="29"/>
      <c r="F269" s="29"/>
      <c r="G269" s="29"/>
      <c r="H269" s="111"/>
      <c r="K269" s="83"/>
      <c r="L269" s="319" t="s">
        <v>160</v>
      </c>
      <c r="M269" s="321" t="s">
        <v>159</v>
      </c>
    </row>
    <row r="270" spans="1:13" ht="12.75" customHeight="1" thickTop="1">
      <c r="A270" s="21"/>
      <c r="B270" s="22"/>
      <c r="C270" s="23"/>
      <c r="D270" s="124" t="s">
        <v>3</v>
      </c>
      <c r="E270" s="30"/>
      <c r="F270" s="30"/>
      <c r="G270" s="31" t="s">
        <v>26</v>
      </c>
      <c r="H270" s="32"/>
      <c r="L270" s="320" t="s">
        <v>28</v>
      </c>
      <c r="M270" s="320" t="s">
        <v>28</v>
      </c>
    </row>
    <row r="271" spans="1:13" ht="12.75" customHeight="1">
      <c r="A271" s="24" t="s">
        <v>1</v>
      </c>
      <c r="B271" s="25"/>
      <c r="C271" s="26" t="s">
        <v>24</v>
      </c>
      <c r="D271" s="335" t="s">
        <v>2</v>
      </c>
      <c r="E271" s="33" t="s">
        <v>4</v>
      </c>
      <c r="F271" s="33" t="s">
        <v>5</v>
      </c>
      <c r="G271" s="34" t="s">
        <v>4</v>
      </c>
      <c r="H271" s="34" t="s">
        <v>5</v>
      </c>
      <c r="K271" s="77" t="s">
        <v>164</v>
      </c>
      <c r="L271" s="86"/>
      <c r="M271" s="86"/>
    </row>
    <row r="272" spans="1:13" ht="12.6" customHeight="1">
      <c r="A272" s="336" t="s">
        <v>213</v>
      </c>
      <c r="B272" s="130"/>
      <c r="C272" s="337"/>
      <c r="D272" s="338"/>
      <c r="E272" s="70"/>
      <c r="F272" s="70"/>
      <c r="G272" s="70"/>
      <c r="H272" s="70"/>
      <c r="K272" s="77" t="s">
        <v>165</v>
      </c>
      <c r="L272" s="86"/>
      <c r="M272" s="86"/>
    </row>
    <row r="273" spans="1:13" ht="12.75" customHeight="1">
      <c r="A273" s="292" t="s">
        <v>212</v>
      </c>
      <c r="B273" s="293">
        <v>9</v>
      </c>
      <c r="C273" s="293"/>
      <c r="D273" s="340" t="s">
        <v>29</v>
      </c>
      <c r="E273" s="183"/>
      <c r="F273" s="183">
        <f>Journal!F17</f>
        <v>604.39</v>
      </c>
      <c r="G273" s="183"/>
      <c r="H273" s="183">
        <f>F273</f>
        <v>604.39</v>
      </c>
      <c r="K273" s="77" t="s">
        <v>166</v>
      </c>
      <c r="L273" s="86"/>
      <c r="M273" s="86"/>
    </row>
    <row r="274" spans="1:13" ht="12.75" customHeight="1">
      <c r="A274" s="310"/>
      <c r="B274" s="79"/>
      <c r="C274" s="79"/>
      <c r="D274" s="80"/>
      <c r="E274" s="67"/>
      <c r="F274" s="67"/>
      <c r="G274" s="70"/>
      <c r="H274" s="70" t="str">
        <f t="shared" ref="H274:H290" si="9">IF(OR(F274&gt;0,E274&gt;0),H273+F274-E274,"")</f>
        <v/>
      </c>
    </row>
    <row r="275" spans="1:13" ht="12.75" customHeight="1">
      <c r="A275" s="310"/>
      <c r="B275" s="79"/>
      <c r="C275" s="79"/>
      <c r="D275" s="80"/>
      <c r="E275" s="67"/>
      <c r="F275" s="67"/>
      <c r="G275" s="70"/>
      <c r="H275" s="70" t="str">
        <f t="shared" si="9"/>
        <v/>
      </c>
    </row>
    <row r="276" spans="1:13" ht="12.75" customHeight="1">
      <c r="A276" s="310"/>
      <c r="B276" s="79"/>
      <c r="C276" s="79"/>
      <c r="D276" s="80"/>
      <c r="E276" s="67"/>
      <c r="F276" s="67"/>
      <c r="G276" s="70"/>
      <c r="H276" s="70" t="str">
        <f t="shared" si="9"/>
        <v/>
      </c>
    </row>
    <row r="277" spans="1:13" ht="12.75" customHeight="1">
      <c r="A277" s="310"/>
      <c r="B277" s="79"/>
      <c r="C277" s="79"/>
      <c r="D277" s="80"/>
      <c r="E277" s="67"/>
      <c r="F277" s="67"/>
      <c r="G277" s="70"/>
      <c r="H277" s="70" t="str">
        <f t="shared" si="9"/>
        <v/>
      </c>
    </row>
    <row r="278" spans="1:13" ht="12.75" customHeight="1">
      <c r="A278" s="310"/>
      <c r="B278" s="79"/>
      <c r="C278" s="79"/>
      <c r="D278" s="80"/>
      <c r="E278" s="67"/>
      <c r="F278" s="67"/>
      <c r="G278" s="70"/>
      <c r="H278" s="70" t="str">
        <f t="shared" si="9"/>
        <v/>
      </c>
    </row>
    <row r="279" spans="1:13" ht="12.75" customHeight="1">
      <c r="A279" s="325"/>
      <c r="B279" s="79"/>
      <c r="C279" s="79"/>
      <c r="D279" s="327"/>
      <c r="E279" s="67"/>
      <c r="F279" s="67"/>
      <c r="G279" s="70"/>
      <c r="H279" s="70" t="str">
        <f t="shared" si="9"/>
        <v/>
      </c>
    </row>
    <row r="280" spans="1:13" ht="12.75" customHeight="1">
      <c r="A280" s="310"/>
      <c r="B280" s="79"/>
      <c r="C280" s="79"/>
      <c r="D280" s="327"/>
      <c r="E280" s="67"/>
      <c r="F280" s="67"/>
      <c r="G280" s="70"/>
      <c r="H280" s="70" t="str">
        <f t="shared" si="9"/>
        <v/>
      </c>
    </row>
    <row r="281" spans="1:13" ht="12.75" customHeight="1">
      <c r="A281" s="310"/>
      <c r="B281" s="79"/>
      <c r="C281" s="79"/>
      <c r="D281" s="80"/>
      <c r="E281" s="67"/>
      <c r="F281" s="67"/>
      <c r="G281" s="70"/>
      <c r="H281" s="70" t="str">
        <f t="shared" si="9"/>
        <v/>
      </c>
    </row>
    <row r="282" spans="1:13" ht="12.75" customHeight="1">
      <c r="A282" s="310"/>
      <c r="B282" s="79"/>
      <c r="C282" s="79"/>
      <c r="D282" s="80"/>
      <c r="E282" s="67"/>
      <c r="F282" s="67"/>
      <c r="G282" s="70"/>
      <c r="H282" s="70" t="str">
        <f t="shared" si="9"/>
        <v/>
      </c>
    </row>
    <row r="283" spans="1:13" ht="12.75" customHeight="1">
      <c r="A283" s="310"/>
      <c r="B283" s="79"/>
      <c r="C283" s="79"/>
      <c r="D283" s="80"/>
      <c r="E283" s="67"/>
      <c r="F283" s="67"/>
      <c r="G283" s="70"/>
      <c r="H283" s="70" t="str">
        <f t="shared" si="9"/>
        <v/>
      </c>
    </row>
    <row r="284" spans="1:13" ht="12.75" customHeight="1">
      <c r="A284" s="310"/>
      <c r="B284" s="79"/>
      <c r="C284" s="79"/>
      <c r="D284" s="80"/>
      <c r="E284" s="67"/>
      <c r="F284" s="67"/>
      <c r="G284" s="70"/>
      <c r="H284" s="70" t="str">
        <f t="shared" si="9"/>
        <v/>
      </c>
    </row>
    <row r="285" spans="1:13" ht="12.75" customHeight="1">
      <c r="A285" s="310"/>
      <c r="B285" s="79"/>
      <c r="C285" s="79"/>
      <c r="D285" s="80"/>
      <c r="E285" s="67"/>
      <c r="F285" s="67"/>
      <c r="G285" s="70"/>
      <c r="H285" s="70" t="str">
        <f t="shared" si="9"/>
        <v/>
      </c>
    </row>
    <row r="286" spans="1:13" ht="12.75" customHeight="1">
      <c r="A286" s="310"/>
      <c r="B286" s="79"/>
      <c r="C286" s="79"/>
      <c r="D286" s="80"/>
      <c r="E286" s="67"/>
      <c r="F286" s="67"/>
      <c r="G286" s="70"/>
      <c r="H286" s="70" t="str">
        <f t="shared" si="9"/>
        <v/>
      </c>
    </row>
    <row r="287" spans="1:13" ht="12.75" customHeight="1">
      <c r="A287" s="310"/>
      <c r="B287" s="79"/>
      <c r="C287" s="79"/>
      <c r="D287" s="80"/>
      <c r="E287" s="67"/>
      <c r="F287" s="67"/>
      <c r="G287" s="70"/>
      <c r="H287" s="70" t="str">
        <f t="shared" si="9"/>
        <v/>
      </c>
    </row>
    <row r="288" spans="1:13" ht="12.75" customHeight="1">
      <c r="A288" s="310"/>
      <c r="B288" s="79"/>
      <c r="C288" s="79"/>
      <c r="D288" s="80"/>
      <c r="E288" s="67"/>
      <c r="F288" s="67"/>
      <c r="G288" s="70"/>
      <c r="H288" s="70" t="str">
        <f t="shared" si="9"/>
        <v/>
      </c>
    </row>
    <row r="289" spans="1:13" ht="12.75" customHeight="1">
      <c r="A289" s="310"/>
      <c r="B289" s="79"/>
      <c r="C289" s="79"/>
      <c r="D289" s="80"/>
      <c r="E289" s="67"/>
      <c r="F289" s="67"/>
      <c r="G289" s="70"/>
      <c r="H289" s="70" t="str">
        <f t="shared" si="9"/>
        <v/>
      </c>
    </row>
    <row r="290" spans="1:13" ht="12.75" customHeight="1">
      <c r="A290" s="310"/>
      <c r="B290" s="79"/>
      <c r="C290" s="79"/>
      <c r="D290" s="80"/>
      <c r="E290" s="67"/>
      <c r="F290" s="67"/>
      <c r="G290" s="70"/>
      <c r="H290" s="70" t="str">
        <f t="shared" si="9"/>
        <v/>
      </c>
    </row>
    <row r="291" spans="1:13" ht="12.75" customHeight="1">
      <c r="A291" s="310"/>
      <c r="B291" s="79"/>
      <c r="C291" s="79"/>
      <c r="D291" s="80"/>
      <c r="E291" s="67"/>
      <c r="F291" s="67"/>
      <c r="G291" s="70"/>
      <c r="H291" s="70"/>
    </row>
    <row r="292" spans="1:13" ht="12.75" customHeight="1" thickBot="1"/>
    <row r="293" spans="1:13" ht="24" customHeight="1" thickTop="1">
      <c r="A293" s="112" t="s">
        <v>27</v>
      </c>
      <c r="B293" s="113"/>
      <c r="C293" s="118" t="s">
        <v>37</v>
      </c>
      <c r="D293" s="115"/>
      <c r="E293" s="116"/>
      <c r="F293" s="116"/>
      <c r="G293" s="117" t="s">
        <v>22</v>
      </c>
      <c r="H293" s="138" t="s">
        <v>234</v>
      </c>
      <c r="L293" s="362" t="s">
        <v>242</v>
      </c>
      <c r="M293" s="363"/>
    </row>
    <row r="294" spans="1:13" ht="12.75" customHeight="1" thickBot="1">
      <c r="A294" s="17"/>
      <c r="B294" s="18"/>
      <c r="C294" s="19"/>
      <c r="D294" s="20"/>
      <c r="E294" s="29"/>
      <c r="F294" s="29"/>
      <c r="G294" s="29"/>
      <c r="H294" s="111"/>
      <c r="K294" s="83"/>
      <c r="L294" s="319" t="s">
        <v>160</v>
      </c>
      <c r="M294" s="321" t="s">
        <v>159</v>
      </c>
    </row>
    <row r="295" spans="1:13" ht="12.75" customHeight="1" thickTop="1">
      <c r="A295" s="21"/>
      <c r="B295" s="22"/>
      <c r="C295" s="23"/>
      <c r="D295" s="124" t="s">
        <v>3</v>
      </c>
      <c r="E295" s="30"/>
      <c r="F295" s="30"/>
      <c r="G295" s="31" t="s">
        <v>26</v>
      </c>
      <c r="H295" s="32"/>
      <c r="L295" s="320" t="s">
        <v>28</v>
      </c>
      <c r="M295" s="320" t="s">
        <v>28</v>
      </c>
    </row>
    <row r="296" spans="1:13" ht="12.75" customHeight="1">
      <c r="A296" s="24" t="s">
        <v>1</v>
      </c>
      <c r="B296" s="25"/>
      <c r="C296" s="26" t="s">
        <v>24</v>
      </c>
      <c r="D296" s="335" t="s">
        <v>2</v>
      </c>
      <c r="E296" s="33" t="s">
        <v>4</v>
      </c>
      <c r="F296" s="33" t="s">
        <v>5</v>
      </c>
      <c r="G296" s="34" t="s">
        <v>4</v>
      </c>
      <c r="H296" s="34" t="s">
        <v>5</v>
      </c>
      <c r="K296" s="77" t="s">
        <v>164</v>
      </c>
      <c r="L296" s="86"/>
      <c r="M296" s="86"/>
    </row>
    <row r="297" spans="1:13" ht="12.6" customHeight="1">
      <c r="A297" s="336" t="s">
        <v>213</v>
      </c>
      <c r="B297" s="130"/>
      <c r="C297" s="337"/>
      <c r="D297" s="342"/>
      <c r="E297" s="70"/>
      <c r="F297" s="70"/>
      <c r="G297" s="70"/>
      <c r="H297" s="70"/>
      <c r="K297" s="77" t="s">
        <v>165</v>
      </c>
      <c r="L297" s="86"/>
      <c r="M297" s="86"/>
    </row>
    <row r="298" spans="1:13" ht="12.75" customHeight="1">
      <c r="A298" s="348"/>
      <c r="B298" s="298"/>
      <c r="C298" s="298"/>
      <c r="D298" s="341"/>
      <c r="E298" s="209"/>
      <c r="F298" s="209"/>
      <c r="G298" s="183"/>
      <c r="H298" s="183" t="str">
        <f t="shared" ref="H298:H315" si="10">IF(OR(F298&gt;0,E298&gt;0),H297+F298-E298,"")</f>
        <v/>
      </c>
      <c r="K298" s="77" t="s">
        <v>166</v>
      </c>
      <c r="L298" s="86"/>
      <c r="M298" s="86"/>
    </row>
    <row r="299" spans="1:13" ht="12.75" customHeight="1">
      <c r="A299" s="310"/>
      <c r="B299" s="79"/>
      <c r="C299" s="79"/>
      <c r="D299" s="80"/>
      <c r="E299" s="67"/>
      <c r="F299" s="67"/>
      <c r="G299" s="70"/>
      <c r="H299" s="70" t="str">
        <f t="shared" si="10"/>
        <v/>
      </c>
    </row>
    <row r="300" spans="1:13" ht="12.75" customHeight="1">
      <c r="A300" s="310"/>
      <c r="B300" s="79"/>
      <c r="C300" s="79"/>
      <c r="D300" s="80"/>
      <c r="E300" s="67"/>
      <c r="F300" s="67"/>
      <c r="G300" s="70"/>
      <c r="H300" s="70" t="str">
        <f t="shared" si="10"/>
        <v/>
      </c>
    </row>
    <row r="301" spans="1:13" ht="12.75" customHeight="1">
      <c r="A301" s="325"/>
      <c r="B301" s="79"/>
      <c r="C301" s="79"/>
      <c r="D301" s="327"/>
      <c r="E301" s="67"/>
      <c r="F301" s="67"/>
      <c r="G301" s="70"/>
      <c r="H301" s="70" t="str">
        <f t="shared" si="10"/>
        <v/>
      </c>
    </row>
    <row r="302" spans="1:13" ht="12.75" customHeight="1">
      <c r="A302" s="310"/>
      <c r="B302" s="79"/>
      <c r="C302" s="79"/>
      <c r="D302" s="327"/>
      <c r="E302" s="67"/>
      <c r="F302" s="67"/>
      <c r="G302" s="70"/>
      <c r="H302" s="70" t="str">
        <f t="shared" si="10"/>
        <v/>
      </c>
    </row>
    <row r="303" spans="1:13" ht="12.75" customHeight="1">
      <c r="A303" s="310"/>
      <c r="B303" s="79"/>
      <c r="C303" s="79"/>
      <c r="D303" s="80"/>
      <c r="E303" s="67"/>
      <c r="F303" s="67"/>
      <c r="G303" s="70"/>
      <c r="H303" s="70" t="str">
        <f t="shared" si="10"/>
        <v/>
      </c>
    </row>
    <row r="304" spans="1:13" ht="12.75" customHeight="1">
      <c r="A304" s="310"/>
      <c r="B304" s="79"/>
      <c r="C304" s="79"/>
      <c r="D304" s="80"/>
      <c r="E304" s="67"/>
      <c r="F304" s="67"/>
      <c r="G304" s="70"/>
      <c r="H304" s="70" t="str">
        <f t="shared" si="10"/>
        <v/>
      </c>
    </row>
    <row r="305" spans="1:13" ht="12.75" customHeight="1">
      <c r="A305" s="310"/>
      <c r="B305" s="79"/>
      <c r="C305" s="79"/>
      <c r="D305" s="80"/>
      <c r="E305" s="67"/>
      <c r="F305" s="67"/>
      <c r="G305" s="70"/>
      <c r="H305" s="70" t="str">
        <f t="shared" si="10"/>
        <v/>
      </c>
    </row>
    <row r="306" spans="1:13" ht="12.75" customHeight="1">
      <c r="A306" s="310"/>
      <c r="B306" s="79"/>
      <c r="C306" s="79"/>
      <c r="D306" s="80"/>
      <c r="E306" s="67"/>
      <c r="F306" s="67"/>
      <c r="G306" s="70"/>
      <c r="H306" s="70" t="str">
        <f t="shared" si="10"/>
        <v/>
      </c>
    </row>
    <row r="307" spans="1:13" ht="12.75" customHeight="1">
      <c r="A307" s="310"/>
      <c r="B307" s="79"/>
      <c r="C307" s="79"/>
      <c r="D307" s="80"/>
      <c r="E307" s="67"/>
      <c r="F307" s="67"/>
      <c r="G307" s="70"/>
      <c r="H307" s="70" t="str">
        <f t="shared" si="10"/>
        <v/>
      </c>
    </row>
    <row r="308" spans="1:13" ht="12.75" customHeight="1">
      <c r="A308" s="310"/>
      <c r="B308" s="79"/>
      <c r="C308" s="79"/>
      <c r="D308" s="80"/>
      <c r="E308" s="67"/>
      <c r="F308" s="67"/>
      <c r="G308" s="70"/>
      <c r="H308" s="70" t="str">
        <f t="shared" si="10"/>
        <v/>
      </c>
    </row>
    <row r="309" spans="1:13" ht="12.75" customHeight="1">
      <c r="A309" s="310"/>
      <c r="B309" s="79"/>
      <c r="C309" s="79"/>
      <c r="D309" s="80"/>
      <c r="E309" s="67"/>
      <c r="F309" s="67"/>
      <c r="G309" s="70"/>
      <c r="H309" s="70" t="str">
        <f t="shared" si="10"/>
        <v/>
      </c>
    </row>
    <row r="310" spans="1:13" ht="12.75" customHeight="1">
      <c r="A310" s="310"/>
      <c r="B310" s="79"/>
      <c r="C310" s="79"/>
      <c r="D310" s="80"/>
      <c r="E310" s="67"/>
      <c r="F310" s="67"/>
      <c r="G310" s="70"/>
      <c r="H310" s="70" t="str">
        <f t="shared" si="10"/>
        <v/>
      </c>
    </row>
    <row r="311" spans="1:13" ht="12.75" customHeight="1">
      <c r="A311" s="310"/>
      <c r="B311" s="79"/>
      <c r="C311" s="79"/>
      <c r="D311" s="80"/>
      <c r="E311" s="67"/>
      <c r="F311" s="67"/>
      <c r="G311" s="70"/>
      <c r="H311" s="70" t="str">
        <f t="shared" si="10"/>
        <v/>
      </c>
    </row>
    <row r="312" spans="1:13" ht="12.75" customHeight="1">
      <c r="A312" s="310"/>
      <c r="B312" s="79"/>
      <c r="C312" s="79"/>
      <c r="D312" s="80"/>
      <c r="E312" s="67"/>
      <c r="F312" s="67"/>
      <c r="G312" s="70"/>
      <c r="H312" s="70" t="str">
        <f t="shared" si="10"/>
        <v/>
      </c>
    </row>
    <row r="313" spans="1:13" ht="12.75" customHeight="1">
      <c r="A313" s="310"/>
      <c r="B313" s="79"/>
      <c r="C313" s="79"/>
      <c r="D313" s="80"/>
      <c r="E313" s="67"/>
      <c r="F313" s="67"/>
      <c r="G313" s="70"/>
      <c r="H313" s="70" t="str">
        <f t="shared" si="10"/>
        <v/>
      </c>
    </row>
    <row r="314" spans="1:13" ht="12.75" customHeight="1">
      <c r="A314" s="310"/>
      <c r="B314" s="79"/>
      <c r="C314" s="79"/>
      <c r="D314" s="80"/>
      <c r="E314" s="67"/>
      <c r="F314" s="67"/>
      <c r="G314" s="70"/>
      <c r="H314" s="70" t="str">
        <f t="shared" si="10"/>
        <v/>
      </c>
    </row>
    <row r="315" spans="1:13" ht="12.75" customHeight="1">
      <c r="A315" s="310"/>
      <c r="B315" s="79"/>
      <c r="C315" s="79"/>
      <c r="D315" s="80"/>
      <c r="E315" s="67"/>
      <c r="F315" s="67"/>
      <c r="G315" s="70"/>
      <c r="H315" s="70" t="str">
        <f t="shared" si="10"/>
        <v/>
      </c>
    </row>
    <row r="316" spans="1:13" ht="12.75" customHeight="1">
      <c r="A316" s="310"/>
      <c r="B316" s="79"/>
      <c r="C316" s="79"/>
      <c r="D316" s="80"/>
      <c r="E316" s="67"/>
      <c r="F316" s="67"/>
      <c r="G316" s="70"/>
      <c r="H316" s="70"/>
    </row>
    <row r="317" spans="1:13" ht="12.75" customHeight="1" thickBot="1"/>
    <row r="318" spans="1:13" ht="24" customHeight="1" thickTop="1">
      <c r="A318" s="112" t="s">
        <v>27</v>
      </c>
      <c r="B318" s="113"/>
      <c r="C318" s="118" t="s">
        <v>38</v>
      </c>
      <c r="D318" s="115"/>
      <c r="E318" s="116"/>
      <c r="F318" s="116"/>
      <c r="G318" s="117" t="s">
        <v>22</v>
      </c>
      <c r="H318" s="138" t="s">
        <v>235</v>
      </c>
      <c r="L318" s="362" t="s">
        <v>242</v>
      </c>
      <c r="M318" s="363"/>
    </row>
    <row r="319" spans="1:13" ht="12.75" customHeight="1" thickBot="1">
      <c r="A319" s="17"/>
      <c r="B319" s="18"/>
      <c r="C319" s="19"/>
      <c r="D319" s="20"/>
      <c r="E319" s="29"/>
      <c r="F319" s="29"/>
      <c r="G319" s="29"/>
      <c r="H319" s="111"/>
      <c r="K319" s="83"/>
      <c r="L319" s="319" t="s">
        <v>160</v>
      </c>
      <c r="M319" s="321" t="s">
        <v>159</v>
      </c>
    </row>
    <row r="320" spans="1:13" ht="12.75" customHeight="1" thickTop="1">
      <c r="A320" s="21"/>
      <c r="B320" s="22"/>
      <c r="C320" s="23"/>
      <c r="D320" s="124" t="s">
        <v>3</v>
      </c>
      <c r="E320" s="30"/>
      <c r="F320" s="30"/>
      <c r="G320" s="31" t="s">
        <v>26</v>
      </c>
      <c r="H320" s="32"/>
      <c r="L320" s="320" t="s">
        <v>28</v>
      </c>
      <c r="M320" s="320" t="s">
        <v>28</v>
      </c>
    </row>
    <row r="321" spans="1:13" ht="12.75" customHeight="1">
      <c r="A321" s="24" t="s">
        <v>1</v>
      </c>
      <c r="B321" s="25"/>
      <c r="C321" s="26" t="s">
        <v>24</v>
      </c>
      <c r="D321" s="335" t="s">
        <v>2</v>
      </c>
      <c r="E321" s="33" t="s">
        <v>4</v>
      </c>
      <c r="F321" s="33" t="s">
        <v>5</v>
      </c>
      <c r="G321" s="34" t="s">
        <v>4</v>
      </c>
      <c r="H321" s="34" t="s">
        <v>5</v>
      </c>
      <c r="K321" s="77" t="s">
        <v>164</v>
      </c>
      <c r="L321" s="86"/>
      <c r="M321" s="86"/>
    </row>
    <row r="322" spans="1:13" ht="12.6" customHeight="1">
      <c r="A322" s="336" t="s">
        <v>213</v>
      </c>
      <c r="B322" s="130"/>
      <c r="C322" s="337"/>
      <c r="D322" s="342"/>
      <c r="E322" s="70"/>
      <c r="F322" s="70"/>
      <c r="G322" s="70"/>
      <c r="H322" s="70"/>
      <c r="K322" s="77" t="s">
        <v>165</v>
      </c>
      <c r="L322" s="86"/>
      <c r="M322" s="86"/>
    </row>
    <row r="323" spans="1:13" ht="12.75" customHeight="1">
      <c r="A323" s="292" t="s">
        <v>212</v>
      </c>
      <c r="B323" s="293">
        <v>9</v>
      </c>
      <c r="C323" s="293"/>
      <c r="D323" s="340" t="s">
        <v>29</v>
      </c>
      <c r="E323" s="183"/>
      <c r="F323" s="183">
        <f>Journal!F18</f>
        <v>16</v>
      </c>
      <c r="G323" s="183"/>
      <c r="H323" s="183">
        <f>F323</f>
        <v>16</v>
      </c>
      <c r="K323" s="77" t="s">
        <v>166</v>
      </c>
      <c r="L323" s="86"/>
      <c r="M323" s="86"/>
    </row>
    <row r="324" spans="1:13" ht="12.75" customHeight="1">
      <c r="A324" s="310"/>
      <c r="B324" s="79"/>
      <c r="C324" s="79"/>
      <c r="D324" s="80"/>
      <c r="E324" s="67"/>
      <c r="F324" s="67"/>
      <c r="G324" s="70"/>
      <c r="H324" s="70" t="str">
        <f t="shared" ref="H324:H340" si="11">IF(OR(F324&gt;0,E324&gt;0),H323+F324-E324,"")</f>
        <v/>
      </c>
    </row>
    <row r="325" spans="1:13" ht="12.75" customHeight="1">
      <c r="A325" s="310"/>
      <c r="B325" s="79"/>
      <c r="C325" s="79"/>
      <c r="D325" s="80"/>
      <c r="E325" s="67"/>
      <c r="F325" s="67"/>
      <c r="G325" s="70"/>
      <c r="H325" s="70" t="str">
        <f t="shared" si="11"/>
        <v/>
      </c>
    </row>
    <row r="326" spans="1:13" ht="12.75" customHeight="1">
      <c r="A326" s="310"/>
      <c r="B326" s="79"/>
      <c r="C326" s="79"/>
      <c r="D326" s="80"/>
      <c r="E326" s="67"/>
      <c r="F326" s="67"/>
      <c r="G326" s="70"/>
      <c r="H326" s="70" t="str">
        <f t="shared" si="11"/>
        <v/>
      </c>
    </row>
    <row r="327" spans="1:13" ht="12.75" customHeight="1">
      <c r="A327" s="310"/>
      <c r="B327" s="79"/>
      <c r="C327" s="79"/>
      <c r="D327" s="80"/>
      <c r="E327" s="67"/>
      <c r="F327" s="67"/>
      <c r="G327" s="70"/>
      <c r="H327" s="70" t="str">
        <f t="shared" si="11"/>
        <v/>
      </c>
    </row>
    <row r="328" spans="1:13" ht="12.75" customHeight="1">
      <c r="A328" s="325"/>
      <c r="B328" s="79"/>
      <c r="C328" s="79"/>
      <c r="D328" s="327"/>
      <c r="E328" s="67"/>
      <c r="F328" s="67"/>
      <c r="G328" s="70"/>
      <c r="H328" s="70" t="str">
        <f t="shared" si="11"/>
        <v/>
      </c>
    </row>
    <row r="329" spans="1:13" ht="12.75" customHeight="1">
      <c r="A329" s="310"/>
      <c r="B329" s="79"/>
      <c r="C329" s="79"/>
      <c r="D329" s="327"/>
      <c r="E329" s="67"/>
      <c r="F329" s="67"/>
      <c r="G329" s="70"/>
      <c r="H329" s="70" t="str">
        <f t="shared" si="11"/>
        <v/>
      </c>
    </row>
    <row r="330" spans="1:13" ht="12.75" customHeight="1">
      <c r="A330" s="310"/>
      <c r="B330" s="79"/>
      <c r="C330" s="79"/>
      <c r="D330" s="80"/>
      <c r="E330" s="67"/>
      <c r="F330" s="67"/>
      <c r="G330" s="70"/>
      <c r="H330" s="70" t="str">
        <f t="shared" si="11"/>
        <v/>
      </c>
    </row>
    <row r="331" spans="1:13" ht="12.75" customHeight="1">
      <c r="A331" s="310"/>
      <c r="B331" s="79"/>
      <c r="C331" s="79"/>
      <c r="D331" s="80"/>
      <c r="E331" s="67"/>
      <c r="F331" s="67"/>
      <c r="G331" s="70"/>
      <c r="H331" s="70" t="str">
        <f t="shared" si="11"/>
        <v/>
      </c>
    </row>
    <row r="332" spans="1:13" ht="12.75" customHeight="1">
      <c r="A332" s="310"/>
      <c r="B332" s="79"/>
      <c r="C332" s="79"/>
      <c r="D332" s="80"/>
      <c r="E332" s="67"/>
      <c r="F332" s="67"/>
      <c r="G332" s="70"/>
      <c r="H332" s="70" t="str">
        <f t="shared" si="11"/>
        <v/>
      </c>
    </row>
    <row r="333" spans="1:13" ht="12.75" customHeight="1">
      <c r="A333" s="310"/>
      <c r="B333" s="79"/>
      <c r="C333" s="79"/>
      <c r="D333" s="80"/>
      <c r="E333" s="67"/>
      <c r="F333" s="67"/>
      <c r="G333" s="70"/>
      <c r="H333" s="70" t="str">
        <f t="shared" si="11"/>
        <v/>
      </c>
    </row>
    <row r="334" spans="1:13" ht="12.75" customHeight="1">
      <c r="A334" s="310"/>
      <c r="B334" s="79"/>
      <c r="C334" s="79"/>
      <c r="D334" s="80"/>
      <c r="E334" s="67"/>
      <c r="F334" s="67"/>
      <c r="G334" s="70"/>
      <c r="H334" s="70" t="str">
        <f t="shared" si="11"/>
        <v/>
      </c>
    </row>
    <row r="335" spans="1:13" ht="12.75" customHeight="1">
      <c r="A335" s="310"/>
      <c r="B335" s="79"/>
      <c r="C335" s="79"/>
      <c r="D335" s="80"/>
      <c r="E335" s="67"/>
      <c r="F335" s="67"/>
      <c r="G335" s="70"/>
      <c r="H335" s="70" t="str">
        <f t="shared" si="11"/>
        <v/>
      </c>
    </row>
    <row r="336" spans="1:13" ht="12.75" customHeight="1">
      <c r="A336" s="310"/>
      <c r="B336" s="79"/>
      <c r="C336" s="79"/>
      <c r="D336" s="80"/>
      <c r="E336" s="67"/>
      <c r="F336" s="67"/>
      <c r="G336" s="70"/>
      <c r="H336" s="70" t="str">
        <f t="shared" si="11"/>
        <v/>
      </c>
    </row>
    <row r="337" spans="1:13" ht="12.75" customHeight="1">
      <c r="A337" s="310"/>
      <c r="B337" s="79"/>
      <c r="C337" s="79"/>
      <c r="D337" s="80"/>
      <c r="E337" s="67"/>
      <c r="F337" s="67"/>
      <c r="G337" s="70"/>
      <c r="H337" s="70" t="str">
        <f t="shared" si="11"/>
        <v/>
      </c>
    </row>
    <row r="338" spans="1:13" ht="12.75" customHeight="1">
      <c r="A338" s="310"/>
      <c r="B338" s="79"/>
      <c r="C338" s="79"/>
      <c r="D338" s="80"/>
      <c r="E338" s="67"/>
      <c r="F338" s="67"/>
      <c r="G338" s="70"/>
      <c r="H338" s="70" t="str">
        <f t="shared" si="11"/>
        <v/>
      </c>
    </row>
    <row r="339" spans="1:13" ht="12.75" customHeight="1">
      <c r="A339" s="310"/>
      <c r="B339" s="79"/>
      <c r="C339" s="79"/>
      <c r="D339" s="80"/>
      <c r="E339" s="67"/>
      <c r="F339" s="67"/>
      <c r="G339" s="70"/>
      <c r="H339" s="70" t="str">
        <f t="shared" si="11"/>
        <v/>
      </c>
    </row>
    <row r="340" spans="1:13" ht="12.75" customHeight="1">
      <c r="A340" s="310"/>
      <c r="B340" s="79"/>
      <c r="C340" s="79"/>
      <c r="D340" s="80"/>
      <c r="E340" s="67"/>
      <c r="F340" s="67"/>
      <c r="G340" s="70"/>
      <c r="H340" s="70" t="str">
        <f t="shared" si="11"/>
        <v/>
      </c>
    </row>
    <row r="341" spans="1:13" ht="12.75" customHeight="1">
      <c r="A341" s="310"/>
      <c r="B341" s="79"/>
      <c r="C341" s="79"/>
      <c r="D341" s="80"/>
      <c r="E341" s="67"/>
      <c r="F341" s="67"/>
      <c r="G341" s="70"/>
      <c r="H341" s="70"/>
    </row>
    <row r="342" spans="1:13" ht="12.75" customHeight="1" thickBot="1"/>
    <row r="343" spans="1:13" ht="24" customHeight="1" thickTop="1">
      <c r="A343" s="112" t="s">
        <v>27</v>
      </c>
      <c r="B343" s="113"/>
      <c r="C343" s="118" t="s">
        <v>167</v>
      </c>
      <c r="D343" s="115"/>
      <c r="E343" s="116"/>
      <c r="F343" s="116"/>
      <c r="G343" s="117" t="s">
        <v>22</v>
      </c>
      <c r="H343" s="138" t="s">
        <v>236</v>
      </c>
      <c r="L343" s="362" t="s">
        <v>242</v>
      </c>
      <c r="M343" s="363"/>
    </row>
    <row r="344" spans="1:13" ht="12.75" customHeight="1" thickBot="1">
      <c r="A344" s="17"/>
      <c r="B344" s="18"/>
      <c r="C344" s="19"/>
      <c r="D344" s="20"/>
      <c r="E344" s="29"/>
      <c r="F344" s="29"/>
      <c r="G344" s="29"/>
      <c r="H344" s="111"/>
      <c r="K344" s="83"/>
      <c r="L344" s="319" t="s">
        <v>160</v>
      </c>
      <c r="M344" s="321" t="s">
        <v>159</v>
      </c>
    </row>
    <row r="345" spans="1:13" ht="12.75" customHeight="1" thickTop="1">
      <c r="A345" s="21"/>
      <c r="B345" s="22"/>
      <c r="C345" s="23"/>
      <c r="D345" s="124" t="s">
        <v>3</v>
      </c>
      <c r="E345" s="30"/>
      <c r="F345" s="30"/>
      <c r="G345" s="31" t="s">
        <v>26</v>
      </c>
      <c r="H345" s="32"/>
      <c r="L345" s="320" t="s">
        <v>28</v>
      </c>
      <c r="M345" s="320" t="s">
        <v>28</v>
      </c>
    </row>
    <row r="346" spans="1:13" ht="12.75" customHeight="1">
      <c r="A346" s="24" t="s">
        <v>1</v>
      </c>
      <c r="B346" s="25"/>
      <c r="C346" s="26" t="s">
        <v>24</v>
      </c>
      <c r="D346" s="335" t="s">
        <v>2</v>
      </c>
      <c r="E346" s="33" t="s">
        <v>4</v>
      </c>
      <c r="F346" s="33" t="s">
        <v>5</v>
      </c>
      <c r="G346" s="34" t="s">
        <v>4</v>
      </c>
      <c r="H346" s="34" t="s">
        <v>5</v>
      </c>
      <c r="K346" s="77" t="s">
        <v>164</v>
      </c>
      <c r="L346" s="86"/>
      <c r="M346" s="86"/>
    </row>
    <row r="347" spans="1:13" ht="12.6" customHeight="1">
      <c r="A347" s="336" t="s">
        <v>213</v>
      </c>
      <c r="B347" s="130"/>
      <c r="C347" s="337"/>
      <c r="D347" s="338"/>
      <c r="E347" s="70"/>
      <c r="F347" s="70"/>
      <c r="G347" s="70"/>
      <c r="H347" s="70"/>
      <c r="K347" s="77" t="s">
        <v>165</v>
      </c>
      <c r="L347" s="86"/>
      <c r="M347" s="86"/>
    </row>
    <row r="348" spans="1:13" ht="12.75" customHeight="1">
      <c r="A348" s="348"/>
      <c r="B348" s="298"/>
      <c r="C348" s="298"/>
      <c r="D348" s="341"/>
      <c r="E348" s="209"/>
      <c r="F348" s="209"/>
      <c r="G348" s="183"/>
      <c r="H348" s="183" t="str">
        <f t="shared" ref="H348:H364" si="12">IF(OR(F348&gt;0,E348&gt;0),H347+F348-E348,"")</f>
        <v/>
      </c>
      <c r="K348" s="77" t="s">
        <v>166</v>
      </c>
      <c r="L348" s="86"/>
      <c r="M348" s="86"/>
    </row>
    <row r="349" spans="1:13" ht="12.75" customHeight="1">
      <c r="A349" s="325"/>
      <c r="B349" s="79"/>
      <c r="C349" s="79"/>
      <c r="D349" s="327"/>
      <c r="E349" s="67"/>
      <c r="F349" s="67"/>
      <c r="G349" s="70"/>
      <c r="H349" s="70" t="str">
        <f t="shared" si="12"/>
        <v/>
      </c>
    </row>
    <row r="350" spans="1:13" ht="12.75" customHeight="1">
      <c r="A350" s="310"/>
      <c r="B350" s="79"/>
      <c r="C350" s="79"/>
      <c r="D350" s="80"/>
      <c r="E350" s="67"/>
      <c r="F350" s="67"/>
      <c r="G350" s="70"/>
      <c r="H350" s="70" t="str">
        <f t="shared" si="12"/>
        <v/>
      </c>
    </row>
    <row r="351" spans="1:13" ht="12.75" customHeight="1">
      <c r="A351" s="310"/>
      <c r="B351" s="79"/>
      <c r="C351" s="79"/>
      <c r="D351" s="80"/>
      <c r="E351" s="67"/>
      <c r="F351" s="67"/>
      <c r="G351" s="70"/>
      <c r="H351" s="70" t="str">
        <f t="shared" si="12"/>
        <v/>
      </c>
    </row>
    <row r="352" spans="1:13" ht="12.75" customHeight="1">
      <c r="A352" s="310"/>
      <c r="B352" s="79"/>
      <c r="C352" s="79"/>
      <c r="D352" s="80"/>
      <c r="E352" s="67"/>
      <c r="F352" s="67"/>
      <c r="G352" s="70"/>
      <c r="H352" s="70" t="str">
        <f t="shared" si="12"/>
        <v/>
      </c>
    </row>
    <row r="353" spans="1:13" ht="12.75" customHeight="1">
      <c r="A353" s="310"/>
      <c r="B353" s="79"/>
      <c r="C353" s="79"/>
      <c r="D353" s="80"/>
      <c r="E353" s="67"/>
      <c r="F353" s="67"/>
      <c r="G353" s="70"/>
      <c r="H353" s="70" t="str">
        <f t="shared" si="12"/>
        <v/>
      </c>
    </row>
    <row r="354" spans="1:13" ht="12.75" customHeight="1">
      <c r="A354" s="310"/>
      <c r="B354" s="79"/>
      <c r="C354" s="79"/>
      <c r="D354" s="80"/>
      <c r="E354" s="67"/>
      <c r="F354" s="67"/>
      <c r="G354" s="70"/>
      <c r="H354" s="70" t="str">
        <f t="shared" si="12"/>
        <v/>
      </c>
    </row>
    <row r="355" spans="1:13" ht="12.75" customHeight="1">
      <c r="A355" s="310"/>
      <c r="B355" s="79"/>
      <c r="C355" s="79"/>
      <c r="D355" s="80"/>
      <c r="E355" s="67"/>
      <c r="F355" s="67"/>
      <c r="G355" s="70"/>
      <c r="H355" s="70" t="str">
        <f t="shared" si="12"/>
        <v/>
      </c>
    </row>
    <row r="356" spans="1:13" ht="12.75" customHeight="1">
      <c r="A356" s="310"/>
      <c r="B356" s="79"/>
      <c r="C356" s="79"/>
      <c r="D356" s="80"/>
      <c r="E356" s="67"/>
      <c r="F356" s="67"/>
      <c r="G356" s="70"/>
      <c r="H356" s="70" t="str">
        <f t="shared" si="12"/>
        <v/>
      </c>
    </row>
    <row r="357" spans="1:13" ht="12.75" customHeight="1">
      <c r="A357" s="310"/>
      <c r="B357" s="79"/>
      <c r="C357" s="79"/>
      <c r="D357" s="80"/>
      <c r="E357" s="67"/>
      <c r="F357" s="67"/>
      <c r="G357" s="70"/>
      <c r="H357" s="70" t="str">
        <f t="shared" si="12"/>
        <v/>
      </c>
    </row>
    <row r="358" spans="1:13" ht="12.75" customHeight="1">
      <c r="A358" s="310"/>
      <c r="B358" s="79"/>
      <c r="C358" s="79"/>
      <c r="D358" s="80"/>
      <c r="E358" s="67"/>
      <c r="F358" s="67"/>
      <c r="G358" s="70"/>
      <c r="H358" s="70" t="str">
        <f t="shared" si="12"/>
        <v/>
      </c>
    </row>
    <row r="359" spans="1:13" ht="12.75" customHeight="1">
      <c r="A359" s="310"/>
      <c r="B359" s="79"/>
      <c r="C359" s="79"/>
      <c r="D359" s="80"/>
      <c r="E359" s="67"/>
      <c r="F359" s="67"/>
      <c r="G359" s="70"/>
      <c r="H359" s="70" t="str">
        <f t="shared" si="12"/>
        <v/>
      </c>
    </row>
    <row r="360" spans="1:13" ht="12.75" customHeight="1">
      <c r="A360" s="310"/>
      <c r="B360" s="79"/>
      <c r="C360" s="79"/>
      <c r="D360" s="80"/>
      <c r="E360" s="67"/>
      <c r="F360" s="67"/>
      <c r="G360" s="70"/>
      <c r="H360" s="70" t="str">
        <f t="shared" si="12"/>
        <v/>
      </c>
    </row>
    <row r="361" spans="1:13" ht="12.75" customHeight="1">
      <c r="A361" s="310"/>
      <c r="B361" s="79"/>
      <c r="C361" s="79"/>
      <c r="D361" s="80"/>
      <c r="E361" s="67"/>
      <c r="F361" s="67"/>
      <c r="G361" s="70"/>
      <c r="H361" s="70" t="str">
        <f t="shared" si="12"/>
        <v/>
      </c>
    </row>
    <row r="362" spans="1:13" ht="12.75" customHeight="1">
      <c r="A362" s="310"/>
      <c r="B362" s="79"/>
      <c r="C362" s="79"/>
      <c r="D362" s="80"/>
      <c r="E362" s="67"/>
      <c r="F362" s="67"/>
      <c r="G362" s="70"/>
      <c r="H362" s="70" t="str">
        <f t="shared" si="12"/>
        <v/>
      </c>
    </row>
    <row r="363" spans="1:13" ht="12.75" customHeight="1">
      <c r="A363" s="310"/>
      <c r="B363" s="79"/>
      <c r="C363" s="79"/>
      <c r="D363" s="80"/>
      <c r="E363" s="67"/>
      <c r="F363" s="67"/>
      <c r="G363" s="70"/>
      <c r="H363" s="70" t="str">
        <f t="shared" si="12"/>
        <v/>
      </c>
    </row>
    <row r="364" spans="1:13" ht="12.75" customHeight="1">
      <c r="A364" s="310"/>
      <c r="B364" s="79"/>
      <c r="C364" s="79"/>
      <c r="D364" s="80"/>
      <c r="E364" s="67"/>
      <c r="F364" s="67"/>
      <c r="G364" s="70"/>
      <c r="H364" s="70" t="str">
        <f t="shared" si="12"/>
        <v/>
      </c>
    </row>
    <row r="365" spans="1:13" ht="12.75" customHeight="1">
      <c r="A365" s="310"/>
      <c r="B365" s="79"/>
      <c r="C365" s="79"/>
      <c r="D365" s="80"/>
      <c r="E365" s="67"/>
      <c r="F365" s="67"/>
      <c r="G365" s="70"/>
      <c r="H365" s="70"/>
    </row>
    <row r="366" spans="1:13" ht="12.75" customHeight="1">
      <c r="A366" s="310"/>
      <c r="B366" s="79"/>
      <c r="C366" s="79"/>
      <c r="D366" s="80"/>
      <c r="E366" s="67"/>
      <c r="F366" s="67"/>
      <c r="G366" s="70"/>
      <c r="H366" s="70"/>
    </row>
    <row r="367" spans="1:13" ht="12.75" customHeight="1" thickBot="1"/>
    <row r="368" spans="1:13" ht="24" customHeight="1" thickTop="1">
      <c r="A368" s="112" t="s">
        <v>27</v>
      </c>
      <c r="B368" s="113"/>
      <c r="C368" s="118" t="s">
        <v>39</v>
      </c>
      <c r="D368" s="115"/>
      <c r="E368" s="116"/>
      <c r="F368" s="116"/>
      <c r="G368" s="117" t="s">
        <v>22</v>
      </c>
      <c r="H368" s="138" t="s">
        <v>237</v>
      </c>
      <c r="L368" s="362" t="s">
        <v>242</v>
      </c>
      <c r="M368" s="363"/>
    </row>
    <row r="369" spans="1:13" ht="12.75" customHeight="1" thickBot="1">
      <c r="A369" s="17"/>
      <c r="B369" s="18"/>
      <c r="C369" s="19"/>
      <c r="D369" s="20"/>
      <c r="E369" s="29"/>
      <c r="F369" s="29"/>
      <c r="G369" s="29"/>
      <c r="H369" s="111"/>
      <c r="K369" s="83"/>
      <c r="L369" s="319" t="s">
        <v>160</v>
      </c>
      <c r="M369" s="321" t="s">
        <v>159</v>
      </c>
    </row>
    <row r="370" spans="1:13" ht="12.75" customHeight="1" thickTop="1">
      <c r="A370" s="21"/>
      <c r="B370" s="22"/>
      <c r="C370" s="23"/>
      <c r="D370" s="124" t="s">
        <v>3</v>
      </c>
      <c r="E370" s="30"/>
      <c r="F370" s="30"/>
      <c r="G370" s="31" t="s">
        <v>26</v>
      </c>
      <c r="H370" s="32"/>
      <c r="L370" s="320" t="s">
        <v>28</v>
      </c>
      <c r="M370" s="320" t="s">
        <v>28</v>
      </c>
    </row>
    <row r="371" spans="1:13" ht="12.75" customHeight="1">
      <c r="A371" s="24" t="s">
        <v>1</v>
      </c>
      <c r="B371" s="25"/>
      <c r="C371" s="26" t="s">
        <v>24</v>
      </c>
      <c r="D371" s="335" t="s">
        <v>2</v>
      </c>
      <c r="E371" s="33" t="s">
        <v>4</v>
      </c>
      <c r="F371" s="33" t="s">
        <v>5</v>
      </c>
      <c r="G371" s="34" t="s">
        <v>4</v>
      </c>
      <c r="H371" s="34" t="s">
        <v>5</v>
      </c>
      <c r="K371" s="77" t="s">
        <v>164</v>
      </c>
      <c r="L371" s="86"/>
      <c r="M371" s="86"/>
    </row>
    <row r="372" spans="1:13" ht="12.6" customHeight="1">
      <c r="A372" s="336" t="s">
        <v>213</v>
      </c>
      <c r="B372" s="130"/>
      <c r="C372" s="337"/>
      <c r="D372" s="338"/>
      <c r="E372" s="70"/>
      <c r="F372" s="70"/>
      <c r="G372" s="70"/>
      <c r="H372" s="70"/>
      <c r="K372" s="77" t="s">
        <v>165</v>
      </c>
      <c r="L372" s="86"/>
      <c r="M372" s="86"/>
    </row>
    <row r="373" spans="1:13" ht="12.75" customHeight="1">
      <c r="A373" s="292" t="s">
        <v>212</v>
      </c>
      <c r="B373" s="293">
        <v>1</v>
      </c>
      <c r="C373" s="294" t="s">
        <v>28</v>
      </c>
      <c r="D373" s="339" t="s">
        <v>44</v>
      </c>
      <c r="E373" s="183"/>
      <c r="F373" s="183"/>
      <c r="G373" s="183">
        <v>42692.27</v>
      </c>
      <c r="H373" s="183"/>
      <c r="K373" s="77" t="s">
        <v>166</v>
      </c>
      <c r="L373" s="86"/>
      <c r="M373" s="86"/>
    </row>
    <row r="374" spans="1:13" ht="12.75" customHeight="1">
      <c r="A374" s="311"/>
      <c r="B374" s="130">
        <v>9</v>
      </c>
      <c r="C374" s="130"/>
      <c r="D374" s="131" t="s">
        <v>29</v>
      </c>
      <c r="E374" s="70">
        <f>Journal!E8</f>
        <v>2307.69</v>
      </c>
      <c r="F374" s="70"/>
      <c r="G374" s="70">
        <f t="shared" ref="G374:G388" si="13">IF(OR(E374&gt;0,F374&gt;0),G373+E374-F374,"")</f>
        <v>44999.96</v>
      </c>
      <c r="H374" s="70"/>
    </row>
    <row r="375" spans="1:13" ht="12.75" customHeight="1">
      <c r="A375" s="310"/>
      <c r="B375" s="79"/>
      <c r="C375" s="79"/>
      <c r="D375" s="80"/>
      <c r="E375" s="67"/>
      <c r="F375" s="67"/>
      <c r="G375" s="70" t="str">
        <f t="shared" si="13"/>
        <v/>
      </c>
      <c r="H375" s="70"/>
    </row>
    <row r="376" spans="1:13" ht="12.75" customHeight="1">
      <c r="A376" s="310"/>
      <c r="B376" s="79"/>
      <c r="C376" s="79"/>
      <c r="D376" s="80"/>
      <c r="E376" s="67"/>
      <c r="F376" s="67"/>
      <c r="G376" s="70" t="str">
        <f t="shared" si="13"/>
        <v/>
      </c>
      <c r="H376" s="70"/>
    </row>
    <row r="377" spans="1:13" ht="12.75" customHeight="1">
      <c r="A377" s="310"/>
      <c r="B377" s="79"/>
      <c r="C377" s="79"/>
      <c r="D377" s="80"/>
      <c r="E377" s="67"/>
      <c r="F377" s="67"/>
      <c r="G377" s="70" t="str">
        <f t="shared" si="13"/>
        <v/>
      </c>
      <c r="H377" s="70"/>
    </row>
    <row r="378" spans="1:13" ht="12.75" customHeight="1">
      <c r="A378" s="325"/>
      <c r="B378" s="79"/>
      <c r="C378" s="79"/>
      <c r="D378" s="327"/>
      <c r="E378" s="67"/>
      <c r="F378" s="67"/>
      <c r="G378" s="70" t="str">
        <f t="shared" si="13"/>
        <v/>
      </c>
      <c r="H378" s="70"/>
    </row>
    <row r="379" spans="1:13" ht="12.75" customHeight="1">
      <c r="A379" s="310"/>
      <c r="B379" s="79"/>
      <c r="C379" s="79"/>
      <c r="D379" s="80"/>
      <c r="E379" s="67"/>
      <c r="F379" s="67"/>
      <c r="G379" s="70" t="str">
        <f t="shared" si="13"/>
        <v/>
      </c>
      <c r="H379" s="70"/>
    </row>
    <row r="380" spans="1:13" ht="12.75" customHeight="1">
      <c r="A380" s="310"/>
      <c r="B380" s="79"/>
      <c r="C380" s="79"/>
      <c r="D380" s="80"/>
      <c r="E380" s="67"/>
      <c r="F380" s="67"/>
      <c r="G380" s="70" t="str">
        <f t="shared" si="13"/>
        <v/>
      </c>
      <c r="H380" s="70"/>
    </row>
    <row r="381" spans="1:13" ht="12.75" customHeight="1">
      <c r="A381" s="310"/>
      <c r="B381" s="79"/>
      <c r="C381" s="79"/>
      <c r="D381" s="80"/>
      <c r="E381" s="67"/>
      <c r="F381" s="67"/>
      <c r="G381" s="70" t="str">
        <f t="shared" si="13"/>
        <v/>
      </c>
      <c r="H381" s="70"/>
    </row>
    <row r="382" spans="1:13" ht="12.75" customHeight="1">
      <c r="A382" s="310"/>
      <c r="B382" s="79"/>
      <c r="C382" s="79"/>
      <c r="D382" s="80"/>
      <c r="E382" s="67"/>
      <c r="F382" s="67"/>
      <c r="G382" s="70" t="str">
        <f t="shared" si="13"/>
        <v/>
      </c>
      <c r="H382" s="70"/>
    </row>
    <row r="383" spans="1:13" ht="12.75" customHeight="1">
      <c r="A383" s="310"/>
      <c r="B383" s="79"/>
      <c r="C383" s="79"/>
      <c r="D383" s="80"/>
      <c r="E383" s="67"/>
      <c r="F383" s="67"/>
      <c r="G383" s="70" t="str">
        <f t="shared" si="13"/>
        <v/>
      </c>
      <c r="H383" s="70"/>
    </row>
    <row r="384" spans="1:13" ht="12.75" customHeight="1">
      <c r="A384" s="310"/>
      <c r="B384" s="79"/>
      <c r="C384" s="79"/>
      <c r="D384" s="80"/>
      <c r="E384" s="67"/>
      <c r="F384" s="67"/>
      <c r="G384" s="70" t="str">
        <f t="shared" si="13"/>
        <v/>
      </c>
      <c r="H384" s="70"/>
    </row>
    <row r="385" spans="1:13" ht="12.75" customHeight="1">
      <c r="A385" s="310"/>
      <c r="B385" s="79"/>
      <c r="C385" s="79"/>
      <c r="D385" s="80"/>
      <c r="E385" s="67"/>
      <c r="F385" s="67"/>
      <c r="G385" s="70" t="str">
        <f t="shared" si="13"/>
        <v/>
      </c>
      <c r="H385" s="70"/>
    </row>
    <row r="386" spans="1:13" ht="12.75" customHeight="1">
      <c r="A386" s="310"/>
      <c r="B386" s="79"/>
      <c r="C386" s="79"/>
      <c r="D386" s="80"/>
      <c r="E386" s="67"/>
      <c r="F386" s="67"/>
      <c r="G386" s="70" t="str">
        <f t="shared" si="13"/>
        <v/>
      </c>
      <c r="H386" s="70"/>
    </row>
    <row r="387" spans="1:13" ht="12.75" customHeight="1">
      <c r="A387" s="310"/>
      <c r="B387" s="79"/>
      <c r="C387" s="79"/>
      <c r="D387" s="80"/>
      <c r="E387" s="67"/>
      <c r="F387" s="67"/>
      <c r="G387" s="70" t="str">
        <f t="shared" si="13"/>
        <v/>
      </c>
      <c r="H387" s="70"/>
    </row>
    <row r="388" spans="1:13" ht="12.75" customHeight="1">
      <c r="A388" s="310"/>
      <c r="B388" s="79"/>
      <c r="C388" s="79"/>
      <c r="D388" s="80"/>
      <c r="E388" s="67"/>
      <c r="F388" s="67"/>
      <c r="G388" s="70" t="str">
        <f t="shared" si="13"/>
        <v/>
      </c>
      <c r="H388" s="70"/>
    </row>
    <row r="389" spans="1:13" ht="12.75" customHeight="1">
      <c r="A389" s="310"/>
      <c r="B389" s="79"/>
      <c r="C389" s="79"/>
      <c r="D389" s="80"/>
      <c r="E389" s="67"/>
      <c r="F389" s="67"/>
      <c r="G389" s="70"/>
      <c r="H389" s="70"/>
    </row>
    <row r="390" spans="1:13" ht="12.75" customHeight="1">
      <c r="A390" s="310"/>
      <c r="B390" s="79"/>
      <c r="C390" s="79"/>
      <c r="D390" s="80"/>
      <c r="E390" s="67"/>
      <c r="F390" s="67"/>
      <c r="G390" s="70"/>
      <c r="H390" s="70"/>
    </row>
    <row r="391" spans="1:13" ht="12.75" customHeight="1">
      <c r="A391" s="310"/>
      <c r="B391" s="79"/>
      <c r="C391" s="79"/>
      <c r="D391" s="80"/>
      <c r="E391" s="67"/>
      <c r="F391" s="67"/>
      <c r="G391" s="70"/>
      <c r="H391" s="70"/>
    </row>
    <row r="392" spans="1:13" ht="12.75" customHeight="1" thickBot="1"/>
    <row r="393" spans="1:13" ht="24" customHeight="1" thickTop="1">
      <c r="A393" s="112" t="s">
        <v>27</v>
      </c>
      <c r="B393" s="113"/>
      <c r="C393" s="118" t="s">
        <v>40</v>
      </c>
      <c r="D393" s="115"/>
      <c r="E393" s="116"/>
      <c r="F393" s="116"/>
      <c r="G393" s="117" t="s">
        <v>22</v>
      </c>
      <c r="H393" s="138" t="s">
        <v>238</v>
      </c>
      <c r="L393" s="362" t="s">
        <v>242</v>
      </c>
      <c r="M393" s="363"/>
    </row>
    <row r="394" spans="1:13" ht="12.75" customHeight="1" thickBot="1">
      <c r="A394" s="17"/>
      <c r="B394" s="18"/>
      <c r="C394" s="19"/>
      <c r="D394" s="20"/>
      <c r="E394" s="29"/>
      <c r="F394" s="29"/>
      <c r="G394" s="29"/>
      <c r="H394" s="111"/>
      <c r="K394" s="83"/>
      <c r="L394" s="319" t="s">
        <v>160</v>
      </c>
      <c r="M394" s="321" t="s">
        <v>159</v>
      </c>
    </row>
    <row r="395" spans="1:13" ht="12.75" customHeight="1" thickTop="1">
      <c r="A395" s="21"/>
      <c r="B395" s="22"/>
      <c r="C395" s="23"/>
      <c r="D395" s="124" t="s">
        <v>3</v>
      </c>
      <c r="E395" s="30"/>
      <c r="F395" s="30"/>
      <c r="G395" s="31" t="s">
        <v>26</v>
      </c>
      <c r="H395" s="32"/>
      <c r="L395" s="320" t="s">
        <v>28</v>
      </c>
      <c r="M395" s="320" t="s">
        <v>28</v>
      </c>
    </row>
    <row r="396" spans="1:13" ht="12.75" customHeight="1">
      <c r="A396" s="24" t="s">
        <v>1</v>
      </c>
      <c r="B396" s="25"/>
      <c r="C396" s="26" t="s">
        <v>24</v>
      </c>
      <c r="D396" s="335" t="s">
        <v>2</v>
      </c>
      <c r="E396" s="33" t="s">
        <v>4</v>
      </c>
      <c r="F396" s="33" t="s">
        <v>5</v>
      </c>
      <c r="G396" s="34" t="s">
        <v>4</v>
      </c>
      <c r="H396" s="34" t="s">
        <v>5</v>
      </c>
      <c r="K396" s="77" t="s">
        <v>164</v>
      </c>
      <c r="L396" s="86"/>
      <c r="M396" s="86"/>
    </row>
    <row r="397" spans="1:13" ht="12.6" customHeight="1">
      <c r="A397" s="336" t="s">
        <v>213</v>
      </c>
      <c r="B397" s="130"/>
      <c r="C397" s="337"/>
      <c r="D397" s="338"/>
      <c r="E397" s="70"/>
      <c r="F397" s="70"/>
      <c r="G397" s="70"/>
      <c r="H397" s="70"/>
      <c r="K397" s="77" t="s">
        <v>165</v>
      </c>
      <c r="L397" s="86"/>
      <c r="M397" s="86"/>
    </row>
    <row r="398" spans="1:13" ht="12.75" customHeight="1">
      <c r="A398" s="292" t="s">
        <v>212</v>
      </c>
      <c r="B398" s="293">
        <v>1</v>
      </c>
      <c r="C398" s="294" t="s">
        <v>28</v>
      </c>
      <c r="D398" s="339" t="s">
        <v>44</v>
      </c>
      <c r="E398" s="183"/>
      <c r="F398" s="183"/>
      <c r="G398" s="183">
        <v>28350</v>
      </c>
      <c r="H398" s="183"/>
      <c r="K398" s="77" t="s">
        <v>166</v>
      </c>
      <c r="L398" s="86"/>
      <c r="M398" s="86"/>
    </row>
    <row r="399" spans="1:13" ht="12.75" customHeight="1">
      <c r="A399" s="311"/>
      <c r="B399" s="130">
        <v>9</v>
      </c>
      <c r="C399" s="130"/>
      <c r="D399" s="131" t="s">
        <v>29</v>
      </c>
      <c r="E399" s="70">
        <f>Journal!E9</f>
        <v>4651.08</v>
      </c>
      <c r="F399" s="70"/>
      <c r="G399" s="70">
        <f t="shared" ref="G399:G411" si="14">IF(OR(E399&gt;0,F399&gt;0),G398+E399-F399,"")</f>
        <v>33001.08</v>
      </c>
      <c r="H399" s="70"/>
    </row>
    <row r="400" spans="1:13" ht="12.75" customHeight="1">
      <c r="A400" s="310"/>
      <c r="B400" s="79"/>
      <c r="C400" s="79"/>
      <c r="D400" s="80"/>
      <c r="E400" s="67"/>
      <c r="F400" s="67"/>
      <c r="G400" s="70" t="str">
        <f t="shared" si="14"/>
        <v/>
      </c>
      <c r="H400" s="70"/>
    </row>
    <row r="401" spans="1:8" ht="12.75" customHeight="1">
      <c r="A401" s="310"/>
      <c r="B401" s="79"/>
      <c r="C401" s="79"/>
      <c r="D401" s="80"/>
      <c r="E401" s="67"/>
      <c r="F401" s="67"/>
      <c r="G401" s="70" t="str">
        <f t="shared" si="14"/>
        <v/>
      </c>
      <c r="H401" s="70"/>
    </row>
    <row r="402" spans="1:8" ht="12.75" customHeight="1">
      <c r="A402" s="310"/>
      <c r="B402" s="79"/>
      <c r="C402" s="79"/>
      <c r="D402" s="80"/>
      <c r="E402" s="67"/>
      <c r="F402" s="67"/>
      <c r="G402" s="70" t="str">
        <f t="shared" si="14"/>
        <v/>
      </c>
      <c r="H402" s="70"/>
    </row>
    <row r="403" spans="1:8" ht="12.75" customHeight="1">
      <c r="A403" s="310"/>
      <c r="B403" s="79"/>
      <c r="C403" s="79"/>
      <c r="D403" s="80"/>
      <c r="E403" s="67"/>
      <c r="F403" s="67"/>
      <c r="G403" s="70" t="str">
        <f t="shared" si="14"/>
        <v/>
      </c>
      <c r="H403" s="70"/>
    </row>
    <row r="404" spans="1:8" ht="12.75" customHeight="1">
      <c r="A404" s="325"/>
      <c r="B404" s="79"/>
      <c r="C404" s="79"/>
      <c r="D404" s="327"/>
      <c r="E404" s="67"/>
      <c r="F404" s="67"/>
      <c r="G404" s="70" t="str">
        <f t="shared" si="14"/>
        <v/>
      </c>
      <c r="H404" s="70"/>
    </row>
    <row r="405" spans="1:8" ht="12.75" customHeight="1">
      <c r="A405" s="310"/>
      <c r="B405" s="79"/>
      <c r="C405" s="79"/>
      <c r="D405" s="327"/>
      <c r="E405" s="67"/>
      <c r="F405" s="67"/>
      <c r="G405" s="70" t="str">
        <f t="shared" si="14"/>
        <v/>
      </c>
      <c r="H405" s="70"/>
    </row>
    <row r="406" spans="1:8" ht="12.75" customHeight="1">
      <c r="A406" s="310"/>
      <c r="B406" s="79"/>
      <c r="C406" s="79"/>
      <c r="D406" s="80"/>
      <c r="E406" s="67"/>
      <c r="F406" s="67"/>
      <c r="G406" s="70" t="str">
        <f t="shared" si="14"/>
        <v/>
      </c>
      <c r="H406" s="70"/>
    </row>
    <row r="407" spans="1:8" ht="12.75" customHeight="1">
      <c r="A407" s="310"/>
      <c r="B407" s="79"/>
      <c r="C407" s="79"/>
      <c r="D407" s="80"/>
      <c r="E407" s="67"/>
      <c r="F407" s="67"/>
      <c r="G407" s="70" t="str">
        <f t="shared" si="14"/>
        <v/>
      </c>
      <c r="H407" s="70"/>
    </row>
    <row r="408" spans="1:8" ht="12.75" customHeight="1">
      <c r="A408" s="310"/>
      <c r="B408" s="79"/>
      <c r="C408" s="79"/>
      <c r="D408" s="80"/>
      <c r="E408" s="67"/>
      <c r="F408" s="67"/>
      <c r="G408" s="70" t="str">
        <f t="shared" si="14"/>
        <v/>
      </c>
      <c r="H408" s="70"/>
    </row>
    <row r="409" spans="1:8" ht="12.75" customHeight="1">
      <c r="A409" s="310"/>
      <c r="B409" s="79"/>
      <c r="C409" s="79"/>
      <c r="D409" s="80"/>
      <c r="E409" s="67"/>
      <c r="F409" s="67"/>
      <c r="G409" s="70" t="str">
        <f t="shared" si="14"/>
        <v/>
      </c>
      <c r="H409" s="70"/>
    </row>
    <row r="410" spans="1:8" ht="12.75" customHeight="1">
      <c r="A410" s="310"/>
      <c r="B410" s="79"/>
      <c r="C410" s="79"/>
      <c r="D410" s="80"/>
      <c r="E410" s="67"/>
      <c r="F410" s="67"/>
      <c r="G410" s="70" t="str">
        <f t="shared" si="14"/>
        <v/>
      </c>
      <c r="H410" s="70"/>
    </row>
    <row r="411" spans="1:8" ht="12.75" customHeight="1">
      <c r="A411" s="310"/>
      <c r="B411" s="79"/>
      <c r="C411" s="79"/>
      <c r="D411" s="80"/>
      <c r="E411" s="67"/>
      <c r="F411" s="67"/>
      <c r="G411" s="70" t="str">
        <f t="shared" si="14"/>
        <v/>
      </c>
      <c r="H411" s="70"/>
    </row>
    <row r="412" spans="1:8" ht="12.75" customHeight="1">
      <c r="A412" s="310"/>
      <c r="B412" s="79"/>
      <c r="C412" s="79"/>
      <c r="D412" s="80"/>
      <c r="E412" s="67"/>
      <c r="F412" s="67"/>
      <c r="G412" s="70"/>
      <c r="H412" s="70"/>
    </row>
    <row r="413" spans="1:8" ht="12.75" customHeight="1">
      <c r="A413" s="310"/>
      <c r="B413" s="79"/>
      <c r="C413" s="79"/>
      <c r="D413" s="80"/>
      <c r="E413" s="67"/>
      <c r="F413" s="67"/>
      <c r="G413" s="70"/>
      <c r="H413" s="70"/>
    </row>
    <row r="414" spans="1:8" ht="12.75" customHeight="1">
      <c r="A414" s="310"/>
      <c r="B414" s="79"/>
      <c r="C414" s="79"/>
      <c r="D414" s="80"/>
      <c r="E414" s="67"/>
      <c r="F414" s="67"/>
      <c r="G414" s="70"/>
      <c r="H414" s="70"/>
    </row>
    <row r="415" spans="1:8" ht="12.75" customHeight="1">
      <c r="A415" s="310"/>
      <c r="B415" s="79"/>
      <c r="C415" s="79"/>
      <c r="D415" s="80"/>
      <c r="E415" s="67"/>
      <c r="F415" s="67"/>
      <c r="G415" s="70"/>
      <c r="H415" s="70"/>
    </row>
    <row r="416" spans="1:8" ht="12.75" customHeight="1">
      <c r="A416" s="310"/>
      <c r="B416" s="79"/>
      <c r="C416" s="79"/>
      <c r="D416" s="80"/>
      <c r="E416" s="67"/>
      <c r="F416" s="67"/>
      <c r="G416" s="70"/>
      <c r="H416" s="70"/>
    </row>
    <row r="417" spans="1:13" ht="12.75" customHeight="1" thickBot="1"/>
    <row r="418" spans="1:13" ht="24" customHeight="1" thickTop="1">
      <c r="A418" s="112" t="s">
        <v>27</v>
      </c>
      <c r="B418" s="113"/>
      <c r="C418" s="118" t="s">
        <v>41</v>
      </c>
      <c r="D418" s="115"/>
      <c r="E418" s="116"/>
      <c r="F418" s="116"/>
      <c r="G418" s="117" t="s">
        <v>22</v>
      </c>
      <c r="H418" s="138" t="s">
        <v>239</v>
      </c>
      <c r="L418" s="362" t="s">
        <v>242</v>
      </c>
      <c r="M418" s="363"/>
    </row>
    <row r="419" spans="1:13" ht="12.75" customHeight="1" thickBot="1">
      <c r="A419" s="17"/>
      <c r="B419" s="18"/>
      <c r="C419" s="19"/>
      <c r="D419" s="20"/>
      <c r="E419" s="29"/>
      <c r="F419" s="29"/>
      <c r="G419" s="29"/>
      <c r="H419" s="111"/>
      <c r="K419" s="83"/>
      <c r="L419" s="319" t="s">
        <v>160</v>
      </c>
      <c r="M419" s="321" t="s">
        <v>159</v>
      </c>
    </row>
    <row r="420" spans="1:13" ht="12.75" customHeight="1" thickTop="1">
      <c r="A420" s="21"/>
      <c r="B420" s="22"/>
      <c r="C420" s="23"/>
      <c r="D420" s="124" t="s">
        <v>3</v>
      </c>
      <c r="E420" s="30"/>
      <c r="F420" s="30"/>
      <c r="G420" s="31" t="s">
        <v>26</v>
      </c>
      <c r="H420" s="32"/>
      <c r="L420" s="320" t="s">
        <v>28</v>
      </c>
      <c r="M420" s="320" t="s">
        <v>28</v>
      </c>
    </row>
    <row r="421" spans="1:13" ht="12.75" customHeight="1">
      <c r="A421" s="24" t="s">
        <v>1</v>
      </c>
      <c r="B421" s="25"/>
      <c r="C421" s="26" t="s">
        <v>24</v>
      </c>
      <c r="D421" s="335" t="s">
        <v>2</v>
      </c>
      <c r="E421" s="33" t="s">
        <v>4</v>
      </c>
      <c r="F421" s="33" t="s">
        <v>5</v>
      </c>
      <c r="G421" s="34" t="s">
        <v>4</v>
      </c>
      <c r="H421" s="34" t="s">
        <v>5</v>
      </c>
      <c r="K421" s="77" t="s">
        <v>164</v>
      </c>
      <c r="L421" s="86"/>
      <c r="M421" s="86"/>
    </row>
    <row r="422" spans="1:13" ht="12.6" customHeight="1">
      <c r="A422" s="336" t="s">
        <v>213</v>
      </c>
      <c r="B422" s="130"/>
      <c r="C422" s="337"/>
      <c r="D422" s="338"/>
      <c r="E422" s="70"/>
      <c r="F422" s="70"/>
      <c r="G422" s="70"/>
      <c r="H422" s="70"/>
      <c r="K422" s="77" t="s">
        <v>165</v>
      </c>
      <c r="L422" s="86"/>
      <c r="M422" s="86"/>
    </row>
    <row r="423" spans="1:13" ht="12.75" customHeight="1">
      <c r="A423" s="292" t="s">
        <v>212</v>
      </c>
      <c r="B423" s="293">
        <v>1</v>
      </c>
      <c r="C423" s="294" t="s">
        <v>28</v>
      </c>
      <c r="D423" s="339" t="s">
        <v>44</v>
      </c>
      <c r="E423" s="183"/>
      <c r="F423" s="183"/>
      <c r="G423" s="183">
        <v>28525</v>
      </c>
      <c r="H423" s="183"/>
      <c r="K423" s="77" t="s">
        <v>166</v>
      </c>
      <c r="L423" s="86"/>
      <c r="M423" s="86"/>
    </row>
    <row r="424" spans="1:13" ht="12.75" customHeight="1">
      <c r="A424" s="311"/>
      <c r="B424" s="130">
        <v>9</v>
      </c>
      <c r="C424" s="130"/>
      <c r="D424" s="131" t="s">
        <v>29</v>
      </c>
      <c r="E424" s="70">
        <f>Journal!E10</f>
        <v>3600</v>
      </c>
      <c r="F424" s="70"/>
      <c r="G424" s="70">
        <f t="shared" ref="G424:G439" si="15">IF(OR(E424&gt;0,F424&gt;0),G423+E424-F424,"")</f>
        <v>32125</v>
      </c>
      <c r="H424" s="70"/>
    </row>
    <row r="425" spans="1:13" ht="12.75" customHeight="1">
      <c r="A425" s="310"/>
      <c r="B425" s="79"/>
      <c r="C425" s="79"/>
      <c r="D425" s="80"/>
      <c r="E425" s="67"/>
      <c r="F425" s="67"/>
      <c r="G425" s="70" t="str">
        <f t="shared" si="15"/>
        <v/>
      </c>
      <c r="H425" s="70"/>
    </row>
    <row r="426" spans="1:13" ht="12.75" customHeight="1">
      <c r="A426" s="310"/>
      <c r="B426" s="79"/>
      <c r="C426" s="79"/>
      <c r="D426" s="80"/>
      <c r="E426" s="67"/>
      <c r="F426" s="67"/>
      <c r="G426" s="70" t="str">
        <f t="shared" si="15"/>
        <v/>
      </c>
      <c r="H426" s="70"/>
    </row>
    <row r="427" spans="1:13" ht="12.75" customHeight="1">
      <c r="A427" s="310"/>
      <c r="B427" s="79"/>
      <c r="C427" s="79"/>
      <c r="D427" s="80"/>
      <c r="E427" s="67"/>
      <c r="F427" s="67"/>
      <c r="G427" s="70" t="str">
        <f t="shared" si="15"/>
        <v/>
      </c>
      <c r="H427" s="70"/>
    </row>
    <row r="428" spans="1:13" ht="12.75" customHeight="1">
      <c r="A428" s="325"/>
      <c r="B428" s="79"/>
      <c r="C428" s="79"/>
      <c r="D428" s="327"/>
      <c r="E428" s="67"/>
      <c r="F428" s="67"/>
      <c r="G428" s="70" t="str">
        <f t="shared" si="15"/>
        <v/>
      </c>
      <c r="H428" s="70"/>
    </row>
    <row r="429" spans="1:13" ht="12.75" customHeight="1">
      <c r="A429" s="310"/>
      <c r="B429" s="79"/>
      <c r="C429" s="79"/>
      <c r="D429" s="80"/>
      <c r="E429" s="67"/>
      <c r="F429" s="67"/>
      <c r="G429" s="70" t="str">
        <f t="shared" si="15"/>
        <v/>
      </c>
      <c r="H429" s="70"/>
    </row>
    <row r="430" spans="1:13" ht="12.75" customHeight="1">
      <c r="A430" s="310"/>
      <c r="B430" s="79"/>
      <c r="C430" s="79"/>
      <c r="D430" s="80"/>
      <c r="E430" s="67"/>
      <c r="F430" s="67"/>
      <c r="G430" s="70" t="str">
        <f t="shared" si="15"/>
        <v/>
      </c>
      <c r="H430" s="70"/>
    </row>
    <row r="431" spans="1:13" ht="12.75" customHeight="1">
      <c r="A431" s="310"/>
      <c r="B431" s="79"/>
      <c r="C431" s="79"/>
      <c r="D431" s="80"/>
      <c r="E431" s="67"/>
      <c r="F431" s="67"/>
      <c r="G431" s="70" t="str">
        <f t="shared" si="15"/>
        <v/>
      </c>
      <c r="H431" s="70"/>
    </row>
    <row r="432" spans="1:13" ht="12.75" customHeight="1">
      <c r="A432" s="310"/>
      <c r="B432" s="79"/>
      <c r="C432" s="79"/>
      <c r="D432" s="80"/>
      <c r="E432" s="67"/>
      <c r="F432" s="67"/>
      <c r="G432" s="70" t="str">
        <f t="shared" si="15"/>
        <v/>
      </c>
      <c r="H432" s="70"/>
    </row>
    <row r="433" spans="1:13" ht="12.75" customHeight="1">
      <c r="A433" s="310"/>
      <c r="B433" s="79"/>
      <c r="C433" s="79"/>
      <c r="D433" s="80"/>
      <c r="E433" s="67"/>
      <c r="F433" s="67"/>
      <c r="G433" s="70" t="str">
        <f t="shared" si="15"/>
        <v/>
      </c>
      <c r="H433" s="70"/>
    </row>
    <row r="434" spans="1:13" ht="12.75" customHeight="1">
      <c r="A434" s="310"/>
      <c r="B434" s="79"/>
      <c r="C434" s="79"/>
      <c r="D434" s="80"/>
      <c r="E434" s="67"/>
      <c r="F434" s="67"/>
      <c r="G434" s="70" t="str">
        <f t="shared" si="15"/>
        <v/>
      </c>
      <c r="H434" s="70"/>
    </row>
    <row r="435" spans="1:13" ht="12.75" customHeight="1">
      <c r="A435" s="310"/>
      <c r="B435" s="79"/>
      <c r="C435" s="79"/>
      <c r="D435" s="80"/>
      <c r="E435" s="67"/>
      <c r="F435" s="67"/>
      <c r="G435" s="70" t="str">
        <f t="shared" si="15"/>
        <v/>
      </c>
      <c r="H435" s="70"/>
    </row>
    <row r="436" spans="1:13" ht="12.75" customHeight="1">
      <c r="A436" s="310"/>
      <c r="B436" s="79"/>
      <c r="C436" s="79"/>
      <c r="D436" s="80"/>
      <c r="E436" s="67"/>
      <c r="F436" s="67"/>
      <c r="G436" s="70" t="str">
        <f t="shared" si="15"/>
        <v/>
      </c>
      <c r="H436" s="70"/>
    </row>
    <row r="437" spans="1:13" ht="12.75" customHeight="1">
      <c r="A437" s="310"/>
      <c r="B437" s="79"/>
      <c r="C437" s="79"/>
      <c r="D437" s="80"/>
      <c r="E437" s="67"/>
      <c r="F437" s="67"/>
      <c r="G437" s="70" t="str">
        <f t="shared" si="15"/>
        <v/>
      </c>
      <c r="H437" s="70"/>
    </row>
    <row r="438" spans="1:13" ht="12.75" customHeight="1">
      <c r="A438" s="310"/>
      <c r="B438" s="79"/>
      <c r="C438" s="79"/>
      <c r="D438" s="80"/>
      <c r="E438" s="67"/>
      <c r="F438" s="67"/>
      <c r="G438" s="70" t="str">
        <f t="shared" si="15"/>
        <v/>
      </c>
      <c r="H438" s="70"/>
    </row>
    <row r="439" spans="1:13" ht="12.75" customHeight="1">
      <c r="A439" s="310"/>
      <c r="B439" s="79"/>
      <c r="C439" s="79"/>
      <c r="D439" s="80"/>
      <c r="E439" s="67"/>
      <c r="F439" s="67"/>
      <c r="G439" s="70" t="str">
        <f t="shared" si="15"/>
        <v/>
      </c>
      <c r="H439" s="70"/>
    </row>
    <row r="440" spans="1:13" ht="12.75" customHeight="1">
      <c r="A440" s="310"/>
      <c r="B440" s="79"/>
      <c r="C440" s="79"/>
      <c r="D440" s="80"/>
      <c r="E440" s="67"/>
      <c r="F440" s="67"/>
      <c r="G440" s="70"/>
      <c r="H440" s="70"/>
    </row>
    <row r="441" spans="1:13" ht="12.75" customHeight="1">
      <c r="A441" s="310"/>
      <c r="B441" s="79"/>
      <c r="C441" s="79"/>
      <c r="D441" s="80"/>
      <c r="E441" s="67"/>
      <c r="F441" s="67"/>
      <c r="G441" s="70"/>
      <c r="H441" s="70"/>
    </row>
    <row r="442" spans="1:13" ht="12.75" customHeight="1" thickBot="1"/>
    <row r="443" spans="1:13" ht="24" customHeight="1" thickTop="1">
      <c r="A443" s="112" t="s">
        <v>27</v>
      </c>
      <c r="B443" s="113"/>
      <c r="C443" s="118" t="s">
        <v>42</v>
      </c>
      <c r="D443" s="115"/>
      <c r="E443" s="116"/>
      <c r="F443" s="116"/>
      <c r="G443" s="117" t="s">
        <v>22</v>
      </c>
      <c r="H443" s="138" t="s">
        <v>240</v>
      </c>
      <c r="L443" s="362" t="s">
        <v>242</v>
      </c>
      <c r="M443" s="363"/>
    </row>
    <row r="444" spans="1:13" ht="12.75" customHeight="1" thickBot="1">
      <c r="A444" s="17"/>
      <c r="B444" s="18"/>
      <c r="C444" s="19"/>
      <c r="D444" s="20"/>
      <c r="E444" s="29"/>
      <c r="F444" s="29"/>
      <c r="G444" s="29"/>
      <c r="H444" s="111"/>
      <c r="K444" s="83"/>
      <c r="L444" s="319" t="s">
        <v>160</v>
      </c>
      <c r="M444" s="321" t="s">
        <v>159</v>
      </c>
    </row>
    <row r="445" spans="1:13" ht="12.75" customHeight="1" thickTop="1">
      <c r="A445" s="21"/>
      <c r="B445" s="22"/>
      <c r="C445" s="23"/>
      <c r="D445" s="124" t="s">
        <v>3</v>
      </c>
      <c r="E445" s="30"/>
      <c r="F445" s="30"/>
      <c r="G445" s="31" t="s">
        <v>26</v>
      </c>
      <c r="H445" s="32"/>
      <c r="L445" s="320" t="s">
        <v>28</v>
      </c>
      <c r="M445" s="320" t="s">
        <v>28</v>
      </c>
    </row>
    <row r="446" spans="1:13" ht="12.75" customHeight="1">
      <c r="A446" s="24" t="s">
        <v>1</v>
      </c>
      <c r="B446" s="25"/>
      <c r="C446" s="26" t="s">
        <v>24</v>
      </c>
      <c r="D446" s="335" t="s">
        <v>2</v>
      </c>
      <c r="E446" s="33" t="s">
        <v>4</v>
      </c>
      <c r="F446" s="33" t="s">
        <v>5</v>
      </c>
      <c r="G446" s="34" t="s">
        <v>4</v>
      </c>
      <c r="H446" s="34" t="s">
        <v>5</v>
      </c>
      <c r="K446" s="77" t="s">
        <v>164</v>
      </c>
      <c r="L446" s="86"/>
      <c r="M446" s="86"/>
    </row>
    <row r="447" spans="1:13" ht="12.6" customHeight="1">
      <c r="A447" s="336" t="s">
        <v>213</v>
      </c>
      <c r="B447" s="130"/>
      <c r="C447" s="337"/>
      <c r="D447" s="338"/>
      <c r="E447" s="70"/>
      <c r="F447" s="70"/>
      <c r="G447" s="70"/>
      <c r="H447" s="70"/>
      <c r="K447" s="77" t="s">
        <v>165</v>
      </c>
      <c r="L447" s="86"/>
      <c r="M447" s="86"/>
    </row>
    <row r="448" spans="1:13" ht="12.75" customHeight="1">
      <c r="A448" s="292" t="s">
        <v>212</v>
      </c>
      <c r="B448" s="293">
        <v>1</v>
      </c>
      <c r="C448" s="294" t="s">
        <v>28</v>
      </c>
      <c r="D448" s="339" t="s">
        <v>44</v>
      </c>
      <c r="E448" s="183"/>
      <c r="F448" s="183"/>
      <c r="G448" s="183">
        <v>42657.3</v>
      </c>
      <c r="H448" s="183"/>
      <c r="K448" s="77" t="s">
        <v>166</v>
      </c>
      <c r="L448" s="86"/>
      <c r="M448" s="86"/>
    </row>
    <row r="449" spans="1:8" ht="12.75" customHeight="1">
      <c r="A449" s="311"/>
      <c r="B449" s="130">
        <v>9</v>
      </c>
      <c r="C449" s="130"/>
      <c r="D449" s="131" t="s">
        <v>29</v>
      </c>
      <c r="E449" s="70">
        <f>Journal!E11</f>
        <v>4898</v>
      </c>
      <c r="F449" s="70"/>
      <c r="G449" s="70">
        <f t="shared" ref="G449:G458" si="16">IF(OR(E449&gt;0,F449&gt;0),G448+E449-F449,"")</f>
        <v>47555.3</v>
      </c>
      <c r="H449" s="70"/>
    </row>
    <row r="450" spans="1:8" ht="12.75" customHeight="1">
      <c r="A450" s="310"/>
      <c r="B450" s="79"/>
      <c r="C450" s="79"/>
      <c r="D450" s="80"/>
      <c r="E450" s="67"/>
      <c r="F450" s="67"/>
      <c r="G450" s="70" t="str">
        <f t="shared" si="16"/>
        <v/>
      </c>
      <c r="H450" s="70"/>
    </row>
    <row r="451" spans="1:8" ht="12.75" customHeight="1">
      <c r="A451" s="310"/>
      <c r="B451" s="79"/>
      <c r="C451" s="79"/>
      <c r="D451" s="80"/>
      <c r="E451" s="67"/>
      <c r="F451" s="67"/>
      <c r="G451" s="70" t="str">
        <f t="shared" si="16"/>
        <v/>
      </c>
      <c r="H451" s="70"/>
    </row>
    <row r="452" spans="1:8" ht="12.75" customHeight="1">
      <c r="A452" s="310"/>
      <c r="B452" s="79"/>
      <c r="C452" s="79"/>
      <c r="D452" s="80"/>
      <c r="E452" s="67"/>
      <c r="F452" s="67"/>
      <c r="G452" s="70" t="str">
        <f t="shared" si="16"/>
        <v/>
      </c>
      <c r="H452" s="70"/>
    </row>
    <row r="453" spans="1:8" ht="12.75" customHeight="1">
      <c r="A453" s="325"/>
      <c r="B453" s="79"/>
      <c r="C453" s="79"/>
      <c r="D453" s="327"/>
      <c r="E453" s="67"/>
      <c r="F453" s="67"/>
      <c r="G453" s="70" t="str">
        <f t="shared" si="16"/>
        <v/>
      </c>
      <c r="H453" s="70"/>
    </row>
    <row r="454" spans="1:8" ht="12.75" customHeight="1">
      <c r="A454" s="310"/>
      <c r="B454" s="79"/>
      <c r="C454" s="79"/>
      <c r="D454" s="80"/>
      <c r="E454" s="67"/>
      <c r="F454" s="67"/>
      <c r="G454" s="70" t="str">
        <f t="shared" si="16"/>
        <v/>
      </c>
      <c r="H454" s="70"/>
    </row>
    <row r="455" spans="1:8" ht="12.75" customHeight="1">
      <c r="A455" s="310"/>
      <c r="B455" s="79"/>
      <c r="C455" s="79"/>
      <c r="D455" s="80"/>
      <c r="E455" s="67"/>
      <c r="F455" s="67"/>
      <c r="G455" s="70" t="str">
        <f t="shared" si="16"/>
        <v/>
      </c>
      <c r="H455" s="70"/>
    </row>
    <row r="456" spans="1:8" ht="12.75" customHeight="1">
      <c r="A456" s="310"/>
      <c r="B456" s="79"/>
      <c r="C456" s="79"/>
      <c r="D456" s="80"/>
      <c r="E456" s="67"/>
      <c r="F456" s="67"/>
      <c r="G456" s="70" t="str">
        <f t="shared" si="16"/>
        <v/>
      </c>
      <c r="H456" s="70"/>
    </row>
    <row r="457" spans="1:8" ht="12.75" customHeight="1">
      <c r="A457" s="310"/>
      <c r="B457" s="79"/>
      <c r="C457" s="79"/>
      <c r="D457" s="80"/>
      <c r="E457" s="67"/>
      <c r="F457" s="67"/>
      <c r="G457" s="70" t="str">
        <f t="shared" si="16"/>
        <v/>
      </c>
      <c r="H457" s="70"/>
    </row>
    <row r="458" spans="1:8" ht="12.75" customHeight="1">
      <c r="A458" s="310"/>
      <c r="B458" s="79"/>
      <c r="C458" s="79"/>
      <c r="D458" s="80"/>
      <c r="E458" s="67"/>
      <c r="F458" s="67"/>
      <c r="G458" s="70" t="str">
        <f t="shared" si="16"/>
        <v/>
      </c>
      <c r="H458" s="70"/>
    </row>
    <row r="459" spans="1:8" ht="12.75" customHeight="1">
      <c r="A459" s="310"/>
      <c r="B459" s="79"/>
      <c r="C459" s="79"/>
      <c r="D459" s="80"/>
      <c r="E459" s="67"/>
      <c r="F459" s="67"/>
      <c r="G459" s="70"/>
      <c r="H459" s="70"/>
    </row>
    <row r="460" spans="1:8" ht="12.75" customHeight="1">
      <c r="A460" s="310"/>
      <c r="B460" s="79"/>
      <c r="C460" s="79"/>
      <c r="D460" s="80"/>
      <c r="E460" s="67"/>
      <c r="F460" s="67"/>
      <c r="G460" s="70" t="str">
        <f>IF(OR(E460&gt;0,F460&gt;0),G459+E460-F460,"")</f>
        <v/>
      </c>
      <c r="H460" s="70"/>
    </row>
    <row r="461" spans="1:8" ht="12.75" customHeight="1">
      <c r="A461" s="310"/>
      <c r="B461" s="79"/>
      <c r="C461" s="79"/>
      <c r="D461" s="80"/>
      <c r="E461" s="67"/>
      <c r="F461" s="67"/>
      <c r="G461" s="70"/>
      <c r="H461" s="70"/>
    </row>
    <row r="462" spans="1:8" ht="12.75" customHeight="1">
      <c r="A462" s="310"/>
      <c r="B462" s="79"/>
      <c r="C462" s="79"/>
      <c r="D462" s="80"/>
      <c r="E462" s="67"/>
      <c r="F462" s="67"/>
      <c r="G462" s="70"/>
      <c r="H462" s="70"/>
    </row>
    <row r="463" spans="1:8" ht="12.75" customHeight="1">
      <c r="A463" s="310"/>
      <c r="B463" s="79"/>
      <c r="C463" s="79"/>
      <c r="D463" s="80"/>
      <c r="E463" s="67"/>
      <c r="F463" s="67"/>
      <c r="G463" s="70"/>
      <c r="H463" s="70"/>
    </row>
    <row r="464" spans="1:8" ht="12.75" customHeight="1">
      <c r="A464" s="310"/>
      <c r="B464" s="79"/>
      <c r="C464" s="79"/>
      <c r="D464" s="80"/>
      <c r="E464" s="67"/>
      <c r="F464" s="67"/>
      <c r="G464" s="70"/>
      <c r="H464" s="70"/>
    </row>
    <row r="465" spans="1:13" ht="12.75" customHeight="1">
      <c r="A465" s="310"/>
      <c r="B465" s="79"/>
      <c r="C465" s="79"/>
      <c r="D465" s="80"/>
      <c r="E465" s="67"/>
      <c r="F465" s="67"/>
      <c r="G465" s="70"/>
      <c r="H465" s="70"/>
    </row>
    <row r="466" spans="1:13" ht="12.75" customHeight="1">
      <c r="A466" s="310"/>
      <c r="B466" s="79"/>
      <c r="C466" s="79"/>
      <c r="D466" s="80"/>
      <c r="E466" s="67"/>
      <c r="F466" s="67"/>
      <c r="G466" s="70"/>
      <c r="H466" s="70"/>
    </row>
    <row r="467" spans="1:13" ht="12.75" customHeight="1" thickBot="1"/>
    <row r="468" spans="1:13" ht="24" customHeight="1" thickTop="1">
      <c r="A468" s="112" t="s">
        <v>27</v>
      </c>
      <c r="B468" s="113"/>
      <c r="C468" s="118" t="s">
        <v>43</v>
      </c>
      <c r="D468" s="115"/>
      <c r="E468" s="116"/>
      <c r="F468" s="116"/>
      <c r="G468" s="117" t="s">
        <v>22</v>
      </c>
      <c r="H468" s="138" t="s">
        <v>241</v>
      </c>
      <c r="L468" s="362" t="s">
        <v>242</v>
      </c>
      <c r="M468" s="363"/>
    </row>
    <row r="469" spans="1:13" ht="12.75" customHeight="1" thickBot="1">
      <c r="A469" s="17"/>
      <c r="B469" s="18"/>
      <c r="C469" s="19"/>
      <c r="D469" s="20"/>
      <c r="E469" s="29"/>
      <c r="F469" s="29"/>
      <c r="G469" s="29"/>
      <c r="H469" s="111"/>
      <c r="K469" s="83"/>
      <c r="L469" s="319" t="s">
        <v>160</v>
      </c>
      <c r="M469" s="321" t="s">
        <v>159</v>
      </c>
    </row>
    <row r="470" spans="1:13" ht="12.75" customHeight="1" thickTop="1">
      <c r="A470" s="21"/>
      <c r="B470" s="22"/>
      <c r="C470" s="23"/>
      <c r="D470" s="124" t="s">
        <v>3</v>
      </c>
      <c r="E470" s="30"/>
      <c r="F470" s="30"/>
      <c r="G470" s="31" t="s">
        <v>26</v>
      </c>
      <c r="H470" s="32"/>
      <c r="L470" s="320" t="s">
        <v>28</v>
      </c>
      <c r="M470" s="320" t="s">
        <v>28</v>
      </c>
    </row>
    <row r="471" spans="1:13" ht="12.75" customHeight="1">
      <c r="A471" s="24" t="s">
        <v>1</v>
      </c>
      <c r="B471" s="25"/>
      <c r="C471" s="26" t="s">
        <v>24</v>
      </c>
      <c r="D471" s="335" t="s">
        <v>2</v>
      </c>
      <c r="E471" s="33" t="s">
        <v>4</v>
      </c>
      <c r="F471" s="33" t="s">
        <v>5</v>
      </c>
      <c r="G471" s="34" t="s">
        <v>4</v>
      </c>
      <c r="H471" s="34" t="s">
        <v>5</v>
      </c>
      <c r="K471" s="77" t="s">
        <v>164</v>
      </c>
      <c r="L471" s="86"/>
      <c r="M471" s="86"/>
    </row>
    <row r="472" spans="1:13" ht="12.6" customHeight="1">
      <c r="A472" s="336" t="s">
        <v>213</v>
      </c>
      <c r="B472" s="130"/>
      <c r="C472" s="337"/>
      <c r="D472" s="338"/>
      <c r="E472" s="70"/>
      <c r="F472" s="70"/>
      <c r="G472" s="70"/>
      <c r="H472" s="70"/>
      <c r="K472" s="77" t="s">
        <v>165</v>
      </c>
      <c r="L472" s="86"/>
      <c r="M472" s="86"/>
    </row>
    <row r="473" spans="1:13" ht="12.75" customHeight="1">
      <c r="A473" s="292" t="s">
        <v>212</v>
      </c>
      <c r="B473" s="293">
        <v>1</v>
      </c>
      <c r="C473" s="294" t="s">
        <v>28</v>
      </c>
      <c r="D473" s="339" t="s">
        <v>44</v>
      </c>
      <c r="E473" s="183"/>
      <c r="F473" s="183"/>
      <c r="G473" s="183">
        <v>14233.94</v>
      </c>
      <c r="H473" s="183"/>
      <c r="K473" s="77" t="s">
        <v>166</v>
      </c>
      <c r="L473" s="86"/>
      <c r="M473" s="86"/>
    </row>
    <row r="474" spans="1:13" ht="12.75" customHeight="1">
      <c r="A474" s="311"/>
      <c r="B474" s="130">
        <v>9</v>
      </c>
      <c r="C474" s="130"/>
      <c r="D474" s="131" t="s">
        <v>29</v>
      </c>
      <c r="E474" s="70">
        <f>Journal!E21</f>
        <v>1381.11</v>
      </c>
      <c r="F474" s="70"/>
      <c r="G474" s="70">
        <f t="shared" ref="G474:G487" si="17">IF(OR(E474&gt;0,F474&gt;0),G473+E474-F474,"")</f>
        <v>15615.05</v>
      </c>
      <c r="H474" s="70"/>
    </row>
    <row r="475" spans="1:13" ht="12.75" customHeight="1">
      <c r="A475" s="310"/>
      <c r="B475" s="79"/>
      <c r="C475" s="79"/>
      <c r="D475" s="80"/>
      <c r="E475" s="67"/>
      <c r="F475" s="67"/>
      <c r="G475" s="70" t="str">
        <f t="shared" si="17"/>
        <v/>
      </c>
      <c r="H475" s="70"/>
    </row>
    <row r="476" spans="1:13" ht="12.75" customHeight="1">
      <c r="A476" s="310"/>
      <c r="B476" s="79"/>
      <c r="C476" s="79"/>
      <c r="D476" s="80"/>
      <c r="E476" s="67"/>
      <c r="F476" s="67"/>
      <c r="G476" s="70" t="str">
        <f t="shared" si="17"/>
        <v/>
      </c>
      <c r="H476" s="70"/>
    </row>
    <row r="477" spans="1:13" ht="12.75" customHeight="1">
      <c r="A477" s="310"/>
      <c r="B477" s="79"/>
      <c r="C477" s="79"/>
      <c r="D477" s="80"/>
      <c r="E477" s="67"/>
      <c r="F477" s="67"/>
      <c r="G477" s="70" t="str">
        <f t="shared" si="17"/>
        <v/>
      </c>
      <c r="H477" s="70"/>
      <c r="J477" s="36"/>
    </row>
    <row r="478" spans="1:13" ht="12.75" customHeight="1">
      <c r="A478" s="310"/>
      <c r="B478" s="79"/>
      <c r="C478" s="79"/>
      <c r="D478" s="80"/>
      <c r="E478" s="67"/>
      <c r="F478" s="67"/>
      <c r="G478" s="70" t="str">
        <f t="shared" si="17"/>
        <v/>
      </c>
      <c r="H478" s="70"/>
    </row>
    <row r="479" spans="1:13" ht="12.75" customHeight="1">
      <c r="A479" s="325"/>
      <c r="B479" s="79"/>
      <c r="C479" s="79"/>
      <c r="D479" s="327"/>
      <c r="E479" s="67"/>
      <c r="F479" s="67"/>
      <c r="G479" s="70" t="str">
        <f t="shared" si="17"/>
        <v/>
      </c>
      <c r="H479" s="70"/>
    </row>
    <row r="480" spans="1:13" ht="12.75" customHeight="1">
      <c r="A480" s="310"/>
      <c r="B480" s="79"/>
      <c r="C480" s="79"/>
      <c r="D480" s="327"/>
      <c r="E480" s="67"/>
      <c r="F480" s="67"/>
      <c r="G480" s="70" t="str">
        <f t="shared" si="17"/>
        <v/>
      </c>
      <c r="H480" s="70"/>
    </row>
    <row r="481" spans="1:8" ht="12.75" customHeight="1">
      <c r="A481" s="310"/>
      <c r="B481" s="79"/>
      <c r="C481" s="79"/>
      <c r="D481" s="80"/>
      <c r="E481" s="67"/>
      <c r="F481" s="67"/>
      <c r="G481" s="70" t="str">
        <f t="shared" si="17"/>
        <v/>
      </c>
      <c r="H481" s="70"/>
    </row>
    <row r="482" spans="1:8" ht="12.75" customHeight="1">
      <c r="A482" s="310"/>
      <c r="B482" s="79"/>
      <c r="C482" s="79"/>
      <c r="D482" s="80"/>
      <c r="E482" s="67"/>
      <c r="F482" s="67"/>
      <c r="G482" s="70" t="str">
        <f t="shared" si="17"/>
        <v/>
      </c>
      <c r="H482" s="70"/>
    </row>
    <row r="483" spans="1:8" ht="12.75" customHeight="1">
      <c r="A483" s="310"/>
      <c r="B483" s="79"/>
      <c r="C483" s="79"/>
      <c r="D483" s="80"/>
      <c r="E483" s="67"/>
      <c r="F483" s="67"/>
      <c r="G483" s="70" t="str">
        <f t="shared" si="17"/>
        <v/>
      </c>
      <c r="H483" s="70"/>
    </row>
    <row r="484" spans="1:8" ht="12.75" customHeight="1">
      <c r="A484" s="310"/>
      <c r="B484" s="79"/>
      <c r="C484" s="79"/>
      <c r="D484" s="80"/>
      <c r="E484" s="67"/>
      <c r="F484" s="67"/>
      <c r="G484" s="70" t="str">
        <f t="shared" si="17"/>
        <v/>
      </c>
      <c r="H484" s="70"/>
    </row>
    <row r="485" spans="1:8" ht="12.75" customHeight="1">
      <c r="A485" s="310"/>
      <c r="B485" s="79"/>
      <c r="C485" s="79"/>
      <c r="D485" s="80"/>
      <c r="E485" s="67"/>
      <c r="F485" s="67"/>
      <c r="G485" s="70" t="str">
        <f t="shared" si="17"/>
        <v/>
      </c>
      <c r="H485" s="70"/>
    </row>
    <row r="486" spans="1:8" ht="12.75" customHeight="1">
      <c r="A486" s="310"/>
      <c r="B486" s="79"/>
      <c r="C486" s="79"/>
      <c r="D486" s="80"/>
      <c r="E486" s="67"/>
      <c r="F486" s="67"/>
      <c r="G486" s="70" t="str">
        <f t="shared" si="17"/>
        <v/>
      </c>
      <c r="H486" s="70"/>
    </row>
    <row r="487" spans="1:8" ht="12.75" customHeight="1">
      <c r="A487" s="310"/>
      <c r="B487" s="79"/>
      <c r="C487" s="79"/>
      <c r="D487" s="80"/>
      <c r="E487" s="67"/>
      <c r="F487" s="67"/>
      <c r="G487" s="70" t="str">
        <f t="shared" si="17"/>
        <v/>
      </c>
      <c r="H487" s="70"/>
    </row>
    <row r="488" spans="1:8" ht="12.75" customHeight="1">
      <c r="A488" s="310"/>
      <c r="B488" s="79"/>
      <c r="C488" s="79"/>
      <c r="D488" s="80"/>
      <c r="E488" s="67"/>
      <c r="F488" s="67"/>
      <c r="G488" s="70"/>
      <c r="H488" s="70"/>
    </row>
    <row r="489" spans="1:8" ht="12.75" customHeight="1">
      <c r="A489" s="310"/>
      <c r="B489" s="79"/>
      <c r="C489" s="79"/>
      <c r="D489" s="80"/>
      <c r="E489" s="67"/>
      <c r="F489" s="67"/>
      <c r="G489" s="70"/>
      <c r="H489" s="70"/>
    </row>
    <row r="490" spans="1:8" ht="12.75" customHeight="1">
      <c r="A490" s="310"/>
      <c r="B490" s="79"/>
      <c r="C490" s="79"/>
      <c r="D490" s="80"/>
      <c r="E490" s="67"/>
      <c r="F490" s="67"/>
      <c r="G490" s="70"/>
      <c r="H490" s="70"/>
    </row>
    <row r="491" spans="1:8" ht="12.75" customHeight="1">
      <c r="A491" s="310"/>
      <c r="B491" s="79"/>
      <c r="C491" s="79"/>
      <c r="D491" s="80"/>
      <c r="E491" s="67"/>
      <c r="F491" s="67"/>
      <c r="G491" s="70"/>
      <c r="H491" s="70"/>
    </row>
  </sheetData>
  <sheetProtection password="F4C4" sheet="1" objects="1" scenarios="1"/>
  <dataConsolidate/>
  <mergeCells count="18">
    <mergeCell ref="L168:M168"/>
    <mergeCell ref="L193:M193"/>
    <mergeCell ref="L218:M218"/>
    <mergeCell ref="L443:M443"/>
    <mergeCell ref="L468:M468"/>
    <mergeCell ref="L2:M2"/>
    <mergeCell ref="L343:M343"/>
    <mergeCell ref="L368:M368"/>
    <mergeCell ref="L393:M393"/>
    <mergeCell ref="L418:M418"/>
    <mergeCell ref="L243:M243"/>
    <mergeCell ref="L268:M268"/>
    <mergeCell ref="L293:M293"/>
    <mergeCell ref="L42:M42"/>
    <mergeCell ref="L80:M80"/>
    <mergeCell ref="L118:M118"/>
    <mergeCell ref="L318:M318"/>
    <mergeCell ref="L143:M143"/>
  </mergeCells>
  <phoneticPr fontId="0" type="noConversion"/>
  <dataValidations xWindow="723" yWindow="416" count="77">
    <dataValidation type="decimal" operator="equal" allowBlank="1" showInputMessage="1" showErrorMessage="1" errorTitle="Cash Check-point" error="This amount is not correct or should be entered in the debit check-point field." promptTitle="Cash Checkpoint" prompt="If the balance for this account is a credit, enter it here.  Do not use the copy and paste feature." sqref="M7">
      <formula1>0</formula1>
    </dataValidation>
    <dataValidation type="decimal" operator="equal" allowBlank="1" showInputMessage="1" showErrorMessage="1" errorTitle="Payroll Cash Check-point" error="This amount is not correct or should be in the credit check-point field." promptTitle="Payroll Cash Checkpoint" prompt="If the balancefor this account is a debit, enter it here.  Do not use the copy and paste feature." sqref="L47">
      <formula1>0</formula1>
    </dataValidation>
    <dataValidation type="decimal" operator="equal" allowBlank="1" showInputMessage="1" showErrorMessage="1" errorTitle="Payroll Cash Check-point" error="This amount is not correct or should be entered in the debit check-point field." promptTitle="Payroll Cash Checkpoint" prompt="If the balance for this account is a credit, enter it here.  Do not use the copy and paste feature." sqref="M47">
      <formula1>0</formula1>
    </dataValidation>
    <dataValidation type="decimal" operator="equal" allowBlank="1" showInputMessage="1" showErrorMessage="1" errorTitle="Payroll Cash Check-point" error="This amount is not correct or should be entered in the debit check-point field." promptTitle="Payroll Cash Checkpoint" prompt="If the balance forthis account is a credit, enter it here.  Do not use the copy and paste feature." sqref="M46">
      <formula1>0</formula1>
    </dataValidation>
    <dataValidation type="decimal" operator="equal" allowBlank="1" showInputMessage="1" showErrorMessage="1" errorTitle="Payroll Cash Check-point" error="This amount is not correct or should be in the credit check-point field." promptTitle="Payroll Cash Checkpoint" prompt="If the balance for this account is a debit, enter it here.  Do not use the copy and paste feature." sqref="L46">
      <formula1>0</formula1>
    </dataValidation>
    <dataValidation type="decimal" operator="equal" allowBlank="1" showInputMessage="1" showErrorMessage="1" errorTitle="FICA Taxes Payable - HI" error="This amount is not correct or should be in the credit check-point field." promptTitle="FICA Taxes Payable - HI" prompt="If the balance for this account is a debit, enter it here.  Do not use the copy and paste feature." sqref="L121:L122">
      <formula1>0</formula1>
    </dataValidation>
    <dataValidation type="decimal" operator="equal" allowBlank="1" showInputMessage="1" showErrorMessage="1" errorTitle="FICA Taxes Payable - HI" error="This amount is not correct or should be in the credit check-point field." promptTitle="FICA Taxes Payable - HI" prompt="If the balancefor this account is a debit, enter it here.  Do not use the copy and paste feature." sqref="L123">
      <formula1>0</formula1>
    </dataValidation>
    <dataValidation type="decimal" operator="equal" allowBlank="1" showInputMessage="1" showErrorMessage="1" errorTitle="FICA Taxes Payable -HI " error="This amount is not correct or should be entered in the debit check-point field." promptTitle="FICA Taxes Payable - HI" prompt="If the balance for this account is a credit, enter it here.  Do not use the copy and paste feature." sqref="M121">
      <formula1>905.85</formula1>
    </dataValidation>
    <dataValidation type="decimal" operator="equal" allowBlank="1" showInputMessage="1" showErrorMessage="1" errorTitle="FICA Taxes Payable - HI" error="This amount is not correct or should be entered in the debit check-point field." promptTitle="FICA Taxes Payable - HI" prompt="If the balance forthis account is a credit, enter it here.  Do not use the copy and paste feature." sqref="M122">
      <formula1>911.02</formula1>
    </dataValidation>
    <dataValidation type="decimal" operator="equal" allowBlank="1" showInputMessage="1" showErrorMessage="1" errorTitle="FICA Taxes Payable - HI" error="This amount is not correct or should be entered in the debit check-point field." promptTitle="FICA Taxes Payable - HI" prompt="If the balance for this account is a credit, enter it here.  Do not use the copy and paste feature." sqref="M123">
      <formula1>3168.83</formula1>
    </dataValidation>
    <dataValidation type="decimal" operator="equal" allowBlank="1" showInputMessage="1" showErrorMessage="1" errorTitle="FICA Taxes Payable - OASDI" error="This amount is not correct or should be in the credit check-point field." promptTitle="FICA Taxes Payable - OASDI" prompt="If the balance for this account is a debit, enter it here.  Do not use the copy and paste feature." sqref="L83:L84">
      <formula1>0</formula1>
    </dataValidation>
    <dataValidation type="decimal" operator="equal" allowBlank="1" showInputMessage="1" showErrorMessage="1" errorTitle="FICA Taxes Payable - OASDI" error="This amount is not correct or should be in the credit check-point field." promptTitle="FICA Taxes Payable - OASDI" prompt="If the balancefor this account is a debit, enter it here.  Do not use the copy and paste feature." sqref="L85">
      <formula1>0</formula1>
    </dataValidation>
    <dataValidation type="decimal" operator="equal" allowBlank="1" showInputMessage="1" showErrorMessage="1" errorTitle="FICA Taxes Payable - OASDI" error="This amount is not correct or should be entered in the debit check-point field." promptTitle="FICA Taxes Payable - OASDI" prompt="If the balance for this account is a credit, enter it here.  Do not use the copy and paste feature." sqref="M83">
      <formula1>3873.17</formula1>
    </dataValidation>
    <dataValidation type="decimal" operator="equal" allowBlank="1" showInputMessage="1" showErrorMessage="1" errorTitle="FICA Taxes Payable - OASDI" error="This amount is not correct or should be entered in the debit check-point field." promptTitle="FICA Taxes Payable - OASDI" prompt="If the balance for this account is a credit, enter it here.  Do not use the copy and paste feature." sqref="M84">
      <formula1>3895.24</formula1>
    </dataValidation>
    <dataValidation type="decimal" operator="equal" allowBlank="1" showInputMessage="1" showErrorMessage="1" errorTitle="FICA Taxes Payable - OASDI" error="This amount is not correct or should be entered in the debit check-point field." promptTitle="FICA Taxes Payable - OASDI" prompt="If the balance for this account is a credit, enter it here.  Do not use the copy and paste feature." sqref="M85">
      <formula1>11932.65</formula1>
    </dataValidation>
    <dataValidation type="decimal" operator="equal" allowBlank="1" showInputMessage="1" showErrorMessage="1" errorTitle="FUTA Taxes Payable" error="This amount is not correct or should be in the credit check-point field." promptTitle="FUTA Taxes Payable" prompt="If the balance for this account is a debit, enter it here.  Do not use the copy and paste feature." sqref="L146:L148">
      <formula1>0</formula1>
    </dataValidation>
    <dataValidation type="decimal" operator="equal" allowBlank="1" showInputMessage="1" showErrorMessage="1" errorTitle="FUTA Taxes Payable" error="This amount is not correct or should be entered in the debit check-point field." promptTitle="FUTA Taxes Payable" prompt="If the balance for this account is a credit, enter it here.  Do not use the copy and paste feature." sqref="M146">
      <formula1>420</formula1>
    </dataValidation>
    <dataValidation type="decimal" operator="equal" allowBlank="1" showInputMessage="1" showErrorMessage="1" errorTitle="FUTA Taxes Payable" error="This amount is not correct or should be entered in the debit check-point field." promptTitle="FUTA Taxes Payable" prompt="If the balance forthis account is a credit, enter it here.  Do not use the copy and paste feature." sqref="M147">
      <formula1>420</formula1>
    </dataValidation>
    <dataValidation type="decimal" operator="equal" allowBlank="1" showInputMessage="1" showErrorMessage="1" errorTitle="FUTA Taxes Payable" error="This amount is not correct or should be entered in the debit check-point field." promptTitle="FUTA Taxes Payable" prompt="If the balance for this account is a credit, enter it here.  Do not use the copy and paste feature." sqref="M148">
      <formula1>441.24</formula1>
    </dataValidation>
    <dataValidation type="decimal" operator="equal" allowBlank="1" showInputMessage="1" showErrorMessage="1" errorTitle="SUTA Taxes Payable" error="This amount is not correct or should be in the credit check-point field." promptTitle="SUTA Taxes Payable" prompt="If the balance for this account is a debit, enter it here.  Do not use the copy and paste feature." sqref="L171:L172">
      <formula1>0</formula1>
    </dataValidation>
    <dataValidation type="decimal" operator="equal" allowBlank="1" showInputMessage="1" showErrorMessage="1" errorTitle="SUTA Taxes Payable" error="This amount is not correct or should be in the credit check-point field." promptTitle="SUTA Taxes Payable" prompt="If the balancefor this account is a debit, enter it here.  Do not use the copy and paste feature." sqref="L173">
      <formula1>0</formula1>
    </dataValidation>
    <dataValidation type="decimal" operator="equal" allowBlank="1" showInputMessage="1" showErrorMessage="1" errorTitle="Employees FIT Payable" error="This amount is not correct or should be in the credit check-point field." promptTitle="Employees FIT Payable" prompt="If the balance for this account is a debit, enter it here.  Do not use the copy and paste feature." sqref="L196:L198">
      <formula1>0</formula1>
    </dataValidation>
    <dataValidation type="decimal" operator="equal" allowBlank="1" showInputMessage="1" showErrorMessage="1" errorTitle="Employees SIT Payable" error="This amount is not correct or should be in the credit check-point field." promptTitle="Employees SIT Payable" prompt="If the balance for this account is a debit, enter it here.  Do not use the copy and paste feature." sqref="L221:L223">
      <formula1>0</formula1>
    </dataValidation>
    <dataValidation type="decimal" operator="equal" allowBlank="1" showInputMessage="1" showErrorMessage="1" errorTitle="Employees SIT Payable" error="This amount is not correct or should be in the debit check-point field." promptTitle="Employees SIT Payable" prompt="If the balance for this account is a credit, enter it here.  Do not use the copy and paste feature." sqref="M221">
      <formula1>484.42</formula1>
    </dataValidation>
    <dataValidation type="decimal" operator="equal" allowBlank="1" showInputMessage="1" showErrorMessage="1" errorTitle="Employees SIT Payable" error="This amount is not correct or should be in the debit check-point field." promptTitle="Employees SIT Payable" prompt="If the balance for this account is a credit, enter it here.  Do not use the copy and paste feature." sqref="M222">
      <formula1>427.43</formula1>
    </dataValidation>
    <dataValidation type="decimal" operator="equal" allowBlank="1" showInputMessage="1" showErrorMessage="1" errorTitle="Employees SIT Payable" error="This amount is not correct or should be in the debit check-point field." promptTitle="Employees SIT Payable" prompt="If the balance for this account is a credit, enter it here.  Do not use the copy and paste feature." sqref="M223">
      <formula1>2798.36</formula1>
    </dataValidation>
    <dataValidation type="decimal" operator="equal" allowBlank="1" showInputMessage="1" showErrorMessage="1" errorTitle="Employees CIT Payable" error="This amount is not correct or should be in the credit check-point field." promptTitle="Employees CIT Payable" prompt="If the balance for this account is a debit, enter it here.  Do not use the copy and paste feature." sqref="L271:L273">
      <formula1>0</formula1>
    </dataValidation>
    <dataValidation type="decimal" operator="equal" allowBlank="1" showInputMessage="1" showErrorMessage="1" errorTitle="Group Ins. Premiums Collected" error="This amount is not correct or should be in the credit check-point field." promptTitle="Group Ins. Premiums Collected" prompt="If the balance for this account is a debit, enter it here.  Do not use the copy and paste feature." sqref="L296:L298">
      <formula1>0</formula1>
    </dataValidation>
    <dataValidation type="decimal" operator="equal" allowBlank="1" showInputMessage="1" showErrorMessage="1" errorTitle="Group Ins. Premiums Collected" error="This amount is not correct or should be in the debit check-point field." promptTitle="Group Ins. Premiums Collected" prompt="If the balance for this account is a credit, enter it here.  Do not use the copy and paste feature." sqref="M296">
      <formula1>181.2</formula1>
    </dataValidation>
    <dataValidation type="decimal" operator="equal" allowBlank="1" showInputMessage="1" showErrorMessage="1" errorTitle="Group Ins. Premiums Collected" error="This amount is not correct or should be in the debit check-point field." promptTitle="Group Ins. Premiums Collected" prompt="If the balance for this account is a credit, enter it here.  Do not use the copy and paste feature." sqref="M297">
      <formula1>362.4</formula1>
    </dataValidation>
    <dataValidation type="decimal" operator="equal" allowBlank="1" showInputMessage="1" showErrorMessage="1" errorTitle="Group Ins. Premiums Collected" error="This amount is not correct or should be in the debit check-point field." promptTitle="Group Ins. Premiums Collected" prompt="If the balance for this account is a credit, enter it here.  Do not use the copy and paste feature." sqref="M298">
      <formula1>544.5</formula1>
    </dataValidation>
    <dataValidation type="decimal" operator="equal" allowBlank="1" showInputMessage="1" showErrorMessage="1" errorTitle="Union Dues Payable" error="This amount is not correct or should be in the credit check-point field." promptTitle="Union Dues Payable" prompt="If the balance for this account is a debit, enter it here.  Do not use the copy and paste feature." sqref="L321:L323">
      <formula1>0</formula1>
    </dataValidation>
    <dataValidation type="decimal" operator="equal" allowBlank="1" showInputMessage="1" showErrorMessage="1" errorTitle="Union Dues Payable" error="This amount is not correct or should be in the debit check-point field." promptTitle="Union Dues Payable" prompt="If the balance for this account is a credit, enter it here.  Do not use the copy and paste feature." sqref="M321:M322">
      <formula1>32</formula1>
    </dataValidation>
    <dataValidation type="decimal" operator="equal" allowBlank="1" showInputMessage="1" showErrorMessage="1" errorTitle="Union Dues Payable" error="This amount is not correct or should be in the debit check-point field." promptTitle="Union Dues Payable" prompt="If the balance for this account is a credit, enter it here.  Do not use the copy and paste feature." sqref="M323">
      <formula1>34</formula1>
    </dataValidation>
    <dataValidation type="decimal" operator="equal" allowBlank="1" showInputMessage="1" showErrorMessage="1" errorTitle="Administrative Salaries" error="This amount is not correct or should be in the credit check-point field." promptTitle="Administrative Salaries" prompt="If the balance for this account is a debit, enter it here.  Do not use the copy and paste feature." sqref="L371">
      <formula1>47307.65</formula1>
    </dataValidation>
    <dataValidation type="decimal" operator="equal" allowBlank="1" showInputMessage="1" showErrorMessage="1" errorTitle="Administrative Salaries" error="This amount is not correct or should be in the debit check-point field." promptTitle="Administrative Salaries" prompt="If the balance for this account is a credit, enter it here.  Do not use the copy and paste feature." sqref="M371:M373">
      <formula1>0</formula1>
    </dataValidation>
    <dataValidation type="decimal" operator="equal" allowBlank="1" showInputMessage="1" showErrorMessage="1" errorTitle="Administrative Salaries" error="This amount is not correct or should be in the credit check-point field." promptTitle="Administrative Salaries" prompt="If the balance for this account is a debit, enter it here.  Do not use the copy and paste feature." sqref="L372">
      <formula1>51923.03</formula1>
    </dataValidation>
    <dataValidation type="decimal" operator="equal" allowBlank="1" showInputMessage="1" showErrorMessage="1" errorTitle="Administrative Salaries" error="This amount is not correct or should be in the credit check-point field." promptTitle="Administrative Salaries" prompt="If the balance for this account is a debit, enter it here.  Do not use the copy and paste feature." sqref="L373">
      <formula1>131538.41</formula1>
    </dataValidation>
    <dataValidation type="decimal" operator="equal" allowBlank="1" showInputMessage="1" showErrorMessage="1" errorTitle="Office Salaries" error="This amount is not correct or should be in the credit check-point field." promptTitle="Office Salaries" prompt="If the balance for this account is a debit, enter it here.  Do not use the copy and paste feature." sqref="L396">
      <formula1>37652.16</formula1>
    </dataValidation>
    <dataValidation type="decimal" operator="equal" allowBlank="1" showInputMessage="1" showErrorMessage="1" errorTitle="Office Salaries" error="This amount is not correct or should be in the debit check-point field." promptTitle="Office Salaries" prompt="If the balance for this account is a credit, enter it here.  Do not use the copy and paste feature." sqref="M396:M398">
      <formula1>0</formula1>
    </dataValidation>
    <dataValidation type="decimal" operator="equal" allowBlank="1" showInputMessage="1" showErrorMessage="1" errorTitle="Office Salaries" error="This amount is not correct or should be in the credit check-point field." promptTitle="Office Salaries" prompt="If the balance for this account is a debit, enter it here.  Do not use the copy and paste feature." sqref="L397">
      <formula1>47735.33</formula1>
    </dataValidation>
    <dataValidation type="decimal" operator="equal" allowBlank="1" showInputMessage="1" showErrorMessage="1" errorTitle="Office Salaries" error="This amount is not correct or should be in the credit check-point field." promptTitle="Office Salaries" prompt="If the balance for this account is a debit, enter it here.  Do not use the copy and paste feature." sqref="L398">
      <formula1>58231.33</formula1>
    </dataValidation>
    <dataValidation type="decimal" operator="equal" allowBlank="1" showInputMessage="1" showErrorMessage="1" errorTitle="Sales Salaries" error="This amount is not correct or should be in the credit check-point field." promptTitle="Sales Salaries" prompt="If the balance for this account is a debit, enter it here.  Do not use the copy and paste feature." sqref="L421">
      <formula1>35725</formula1>
    </dataValidation>
    <dataValidation type="decimal" operator="equal" allowBlank="1" showInputMessage="1" showErrorMessage="1" errorTitle="Sales Salaries" error="This amount is not correct or should be in the debit check-point field." promptTitle="Sales Salaries" prompt="If the balance for this account is a credit, enter it here.  Do not use the copy and paste feature." sqref="M421:M423">
      <formula1>0</formula1>
    </dataValidation>
    <dataValidation type="decimal" operator="equal" allowBlank="1" showInputMessage="1" showErrorMessage="1" errorTitle="Sales Salaries" error="This amount is not correct or should be in the credit check-point field." promptTitle="Sales Salaries" prompt="If the balance for this account is a debit, enter it here.  Do not use the copy and paste feature." sqref="L422">
      <formula1>42925</formula1>
    </dataValidation>
    <dataValidation type="decimal" operator="equal" allowBlank="1" showInputMessage="1" showErrorMessage="1" errorTitle="Sales Salaries" error="This amount is not correct or should be in the credit check-point field." promptTitle="Sales Salaries" prompt="If the balance for this account is a debit, enter it here.  Do not use the copy and paste feature." sqref="L423">
      <formula1>51385</formula1>
    </dataValidation>
    <dataValidation type="decimal" operator="equal" allowBlank="1" showInputMessage="1" showErrorMessage="1" errorTitle="Plant Wages" error="This amount is not correct or should be in the credit check-point field." promptTitle="Plant Wages" prompt="If the balance for this account is a debit, enter it here.  Do not use the copy and paste feature." sqref="L446">
      <formula1>52774.9</formula1>
    </dataValidation>
    <dataValidation type="decimal" operator="equal" allowBlank="1" showInputMessage="1" showErrorMessage="1" errorTitle="Plant Wages" error="This amount is not correct or should be in the debit check-point field." promptTitle="Plant Wages" prompt="If the balance for this account is a credit, enter it here.  Do not use the copy and paste feature." sqref="M446:M448">
      <formula1>0</formula1>
    </dataValidation>
    <dataValidation type="decimal" operator="equal" allowBlank="1" showInputMessage="1" showErrorMessage="1" errorTitle="Plant Wages" error="This amount is not correct or should be in the credit check-point field." promptTitle="Plant Wages" prompt="If the balance for this account is a debit, enter it here.  Do not use the copy and paste feature." sqref="L447">
      <formula1>62289.3</formula1>
    </dataValidation>
    <dataValidation type="decimal" operator="equal" allowBlank="1" showInputMessage="1" showErrorMessage="1" errorTitle="Plant Wages" error="This amount is not correct or should be in the credit check-point field." promptTitle="Plant Wages" prompt="If the balance for this account is a debit, enter it here.  Do not use the copy and paste feature." sqref="L448">
      <formula1>72987.3</formula1>
    </dataValidation>
    <dataValidation type="decimal" operator="equal" allowBlank="1" showInputMessage="1" showErrorMessage="1" errorTitle="Payroll Taxes" error="This amount is not correct or should be in the debit check-point field." promptTitle="Payroll Taxes" prompt="If the balance for this account is a credit, enter it here.  Do not use the copy and paste feature." sqref="M471:M473">
      <formula1>0</formula1>
    </dataValidation>
    <dataValidation type="decimal" operator="equal" allowBlank="1" showInputMessage="1" showErrorMessage="1" errorTitle="Union Dues Payable" error="This amount is not correct or should be in the credit check-point field." promptTitle="SIMPLE Contributions Payable" prompt="If the balance for this account is a debit, enter it here.  Do not use the copy and paste feature." sqref="L346:L348">
      <formula1>0</formula1>
    </dataValidation>
    <dataValidation type="decimal" operator="equal" allowBlank="1" showInputMessage="1" showErrorMessage="1" promptTitle="SIMPLE Contributions Payable" prompt="If the balance for this account is a credit, enter it here.  Do not use the copy and paste feature." sqref="M347">
      <formula1>1650</formula1>
    </dataValidation>
    <dataValidation type="decimal" operator="equal" allowBlank="1" showInputMessage="1" showErrorMessage="1" promptTitle="SIMPLE Contributions Payable" prompt="If the balance for this account is a credit, enter it here.  Do not use the copy and paste feature." sqref="M346">
      <formula1>0</formula1>
    </dataValidation>
    <dataValidation type="decimal" operator="equal" allowBlank="1" showInputMessage="1" showErrorMessage="1" promptTitle="SIMPLE Contributions Payable" prompt="If the balance for this account is a credit, enter it here.  Do not use the copy and paste feature." sqref="M348">
      <formula1>8250</formula1>
    </dataValidation>
    <dataValidation type="decimal" operator="equal" allowBlank="1" showInputMessage="1" showErrorMessage="1" errorTitle="Employees CIT Payable" error="This amount is not correct or should be in the credit check-point field." promptTitle="Employees SUTA Payable" prompt="If the balance for this account is a debit, enter it here.  Do not use the copy and paste feature." sqref="L246:L248">
      <formula1>0</formula1>
    </dataValidation>
    <dataValidation type="decimal" operator="equal" allowBlank="1" showInputMessage="1" showErrorMessage="1" errorTitle="Cash Check-point" error="This amount is not correct or should be in the credit check-point field." promptTitle="Cash Checkpoint" prompt="If the balance for this account is a debit, enter it here.  Do not use the copy and paste feature." sqref="L5">
      <formula1>175219.6</formula1>
    </dataValidation>
    <dataValidation type="decimal" operator="equal" allowBlank="1" showInputMessage="1" showErrorMessage="1" errorTitle="Cash Check-point" error="This amount is not correct or should be in the credit check-point field." promptTitle="Cash Checkpoint" prompt="If the balance for this account is a debit, enter it here.  Do not use the copy and paste feature." sqref="L6">
      <formula1>143365.03</formula1>
    </dataValidation>
    <dataValidation type="decimal" operator="equal" allowBlank="1" showInputMessage="1" showErrorMessage="1" errorTitle="Cash Check-point" error="This amount is not correct or should be in the credit check-point field." promptTitle="Cash Checkpoint" prompt="If the balance for this account is a debit, enter it here.  Do not use the copy and paste feature." sqref="L7">
      <formula1>75188.54</formula1>
    </dataValidation>
    <dataValidation type="decimal" operator="equal" allowBlank="1" showInputMessage="1" showErrorMessage="1" errorTitle="SUTA Taxes Payable" error="This amount is not correct or should be entered in the debit check-point field." promptTitle="SUTA Taxes Payable" prompt="If the balance for this account is a credit, enter it here.  Do not use the copy and paste feature." sqref="M171">
      <formula1>351.52</formula1>
    </dataValidation>
    <dataValidation type="decimal" operator="equal" allowBlank="1" showInputMessage="1" showErrorMessage="1" errorTitle="SUTA Taxes Payable" error="This amount is not correct or should be entered in the debit check-point field." promptTitle="SUTA Taxes Payable" prompt="If the balance forthis account is a credit, enter it here.  Do not use the copy and paste feature." sqref="M172">
      <formula1>533.75</formula1>
    </dataValidation>
    <dataValidation type="decimal" operator="equal" allowBlank="1" showInputMessage="1" showErrorMessage="1" errorTitle="SUTA Taxes Payable" error="This amount is not correct or should be entered in the debit check-point field." promptTitle="SUTA Taxes Payable" prompt="If the balance for this account is a credit, enter it here.  Do not use the copy and paste feature." sqref="M173">
      <formula1>663.97</formula1>
    </dataValidation>
    <dataValidation type="decimal" operator="equal" allowBlank="1" showInputMessage="1" showErrorMessage="1" errorTitle="Employees FIT Payable" error="This amount is not correct or should be in the debit check-point field." promptTitle="Employees FIT Payable" prompt="If the balance for this account is a credit, enter it here.  Do not use the copy and paste feature." sqref="M196">
      <formula1>2278</formula1>
    </dataValidation>
    <dataValidation type="decimal" operator="equal" allowBlank="1" showInputMessage="1" showErrorMessage="1" errorTitle="Employees FIT Payable" error="This amount is not correct or should be in the debit check-point field." promptTitle="Employees FIT Payable" prompt="If the balance for this account is a credit, enter it here.  Do not use the copy and paste feature." sqref="M197">
      <formula1>2409</formula1>
    </dataValidation>
    <dataValidation type="decimal" operator="equal" allowBlank="1" showInputMessage="1" showErrorMessage="1" errorTitle="Employees FIT Payable" error="This amount is not correct or should be in the debit check-point field." promptTitle="Employees FIT Payable" prompt="If the balance for this account is a credit, enter it here.  Do not use the copy and paste feature." sqref="M198">
      <formula1>28575.09</formula1>
    </dataValidation>
    <dataValidation type="decimal" operator="equal" allowBlank="1" showInputMessage="1" showErrorMessage="1" errorTitle="Employees CIT Payable" error="This amount is not correct or should be in the debit check-point field." promptTitle="Employees SUTA Payable" prompt="If the balance for this account is a credit, enter it here.  Do not use the copy and paste feature." sqref="M246">
      <formula1>21.92</formula1>
    </dataValidation>
    <dataValidation type="decimal" operator="equal" allowBlank="1" showInputMessage="1" showErrorMessage="1" errorTitle="Employees CIT Payable" error="This amount is not correct or should be in the debit check-point field." promptTitle="Employees SUTA Payable" prompt="If the balance for this account is a credit, enter it here.  Do not use the copy and paste feature." sqref="M247">
      <formula1>43.97</formula1>
    </dataValidation>
    <dataValidation type="decimal" operator="equal" allowBlank="1" showInputMessage="1" showErrorMessage="1" errorTitle="Employees CIT Payable" error="This amount is not correct or should be in the debit check-point field." promptTitle="Employees SUTA Payable" prompt="If the balance for this account is a credit, enter it here.  Do not use the copy and paste feature." sqref="M248">
      <formula1>120.51</formula1>
    </dataValidation>
    <dataValidation type="decimal" operator="equal" allowBlank="1" showInputMessage="1" showErrorMessage="1" errorTitle="Employees CIT Payable" error="This amount is not correct or should be in the debit check-point field." promptTitle="Employees CIT Payable" prompt="If the balance for this account is a credit, enter it here.  Do not use the copy and paste feature." sqref="M271">
      <formula1>1221.34</formula1>
    </dataValidation>
    <dataValidation type="decimal" operator="equal" allowBlank="1" showInputMessage="1" showErrorMessage="1" errorTitle="Employees CIT Payable" error="This amount is not correct or should be in the debit check-point field." promptTitle="Employees CIT Payable" prompt="If the balance for this account is a credit, enter it here.  Do not use the copy and paste feature." sqref="M272">
      <formula1>1228.32</formula1>
    </dataValidation>
    <dataValidation type="decimal" operator="equal" allowBlank="1" showInputMessage="1" showErrorMessage="1" errorTitle="Employees CIT Payable" error="This amount is not correct or should be in the debit check-point field." promptTitle="Employees CIT Payable" prompt="If the balance for this account is a credit, enter it here.  Do not use the copy and paste feature." sqref="M273">
      <formula1>4179.06</formula1>
    </dataValidation>
    <dataValidation type="decimal" operator="equal" allowBlank="1" showInputMessage="1" showErrorMessage="1" errorTitle="Payroll Taxes" error="This amount is not correct or should be in the credit check-point field." promptTitle="Payroll Taxes" prompt="If the balance for this account is a debit, enter it here.  Do not use the copy and paste feature." sqref="L471">
      <formula1>17002.01</formula1>
    </dataValidation>
    <dataValidation type="decimal" operator="equal" allowBlank="1" showInputMessage="1" showErrorMessage="1" errorTitle="Payroll Taxes" error="This amount is not correct or should be in the credit check-point field." promptTitle="Payroll Taxes" prompt="If the balance for this account is a debit, enter it here.  Do not use the copy and paste feature." sqref="L472">
      <formula1>19587.34</formula1>
    </dataValidation>
    <dataValidation type="decimal" operator="equal" allowBlank="1" showInputMessage="1" showErrorMessage="1" errorTitle="Payroll Taxes" error="This amount is not correct or should be in the credit check-point field." promptTitle="Payroll Taxes" prompt="If the balance for this account is a debit, enter it here.  Do not use the copy and paste feature." sqref="L473">
      <formula1>27289.53</formula1>
    </dataValidation>
    <dataValidation type="decimal" operator="equal" allowBlank="1" showInputMessage="1" showErrorMessage="1" errorTitle="Cash Check-point" error="This amount is not correct or should be entered in the debit check-point field." promptTitle="Cash Checkpoint" prompt="If the balance for this account is a credit, enter it here.  Do not use the copy and paste feature." sqref="M5:M6">
      <formula1>0</formula1>
    </dataValidation>
    <dataValidation type="decimal" operator="equal" allowBlank="1" showInputMessage="1" showErrorMessage="1" errorTitle="Payroll Cash Check-point" error="This amount is not correct or should be in the credit check-point field." promptTitle="Payroll Cash Checkpoint" prompt="If the balance for this account is a debit, enter it here.  Do not use the copy and paste feature." sqref="L45">
      <formula1>0</formula1>
    </dataValidation>
    <dataValidation type="decimal" operator="equal" allowBlank="1" showInputMessage="1" showErrorMessage="1" errorTitle="Payroll Cash Check-point" error="This amount is not correct or should be entered in the debit check-point field." promptTitle="Payroll Cash Checkpoint" prompt="If the balance for this account is a credit, enter it here.  Do not use the copy and paste feature." sqref="M45">
      <formula1>0</formula1>
    </dataValidation>
  </dataValidations>
  <pageMargins left="0.68" right="0.51" top="0.79" bottom="0.57999999999999996" header="0.53" footer="0.5"/>
  <pageSetup orientation="landscape" horizontalDpi="360" verticalDpi="360" r:id="rId1"/>
  <headerFooter alignWithMargins="0"/>
  <rowBreaks count="16" manualBreakCount="16">
    <brk id="79" max="16383" man="1"/>
    <brk id="117" max="16383" man="1"/>
    <brk id="142" max="16383" man="1"/>
    <brk id="167" max="16383" man="1"/>
    <brk id="192" max="16383" man="1"/>
    <brk id="217" max="16383" man="1"/>
    <brk id="242" max="12" man="1"/>
    <brk id="267" max="16383" man="1"/>
    <brk id="292" max="16383" man="1"/>
    <brk id="317" max="16383" man="1"/>
    <brk id="342" max="12" man="1"/>
    <brk id="367" max="16383" man="1"/>
    <brk id="392" max="16383" man="1"/>
    <brk id="417" max="16383" man="1"/>
    <brk id="442" max="16383" man="1"/>
    <brk id="4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4"/>
  <sheetViews>
    <sheetView showGridLines="0" tabSelected="1" zoomScaleNormal="100" workbookViewId="0">
      <pane xSplit="1" ySplit="4" topLeftCell="B5" activePane="bottomRight" state="frozen"/>
      <selection pane="topRight" activeCell="B1" sqref="B1"/>
      <selection pane="bottomLeft" activeCell="A5" sqref="A5"/>
      <selection pane="bottomRight" activeCell="T28" sqref="T28"/>
    </sheetView>
  </sheetViews>
  <sheetFormatPr defaultRowHeight="13.2"/>
  <cols>
    <col min="1" max="1" width="22" customWidth="1"/>
    <col min="2" max="2" width="1.88671875" customWidth="1"/>
    <col min="3" max="3" width="1.44140625" customWidth="1"/>
    <col min="4" max="4" width="2" customWidth="1"/>
    <col min="5" max="5" width="1.88671875" customWidth="1"/>
    <col min="6" max="6" width="2.33203125" style="58" customWidth="1"/>
    <col min="7" max="11" width="3" style="58" customWidth="1"/>
    <col min="12" max="13" width="2.33203125" style="58" customWidth="1"/>
    <col min="14" max="18" width="2.88671875" style="58" customWidth="1"/>
    <col min="19" max="19" width="2.33203125" style="58" customWidth="1"/>
    <col min="20" max="20" width="4.109375" customWidth="1"/>
    <col min="21" max="21" width="5.5546875" customWidth="1"/>
    <col min="22" max="22" width="9.88671875" customWidth="1"/>
    <col min="23" max="23" width="4.109375" customWidth="1"/>
    <col min="24" max="24" width="5.5546875" customWidth="1"/>
    <col min="25" max="25" width="9.33203125" customWidth="1"/>
    <col min="26" max="26" width="9.5546875" bestFit="1" customWidth="1"/>
    <col min="27" max="27" width="9.5546875" customWidth="1"/>
    <col min="28" max="28" width="8.44140625" customWidth="1"/>
    <col min="29" max="29" width="9.88671875" customWidth="1"/>
    <col min="30" max="30" width="8.5546875" customWidth="1"/>
    <col min="31" max="31" width="8" customWidth="1"/>
    <col min="32" max="32" width="8.44140625" customWidth="1"/>
    <col min="33" max="34" width="6.6640625" customWidth="1"/>
    <col min="35" max="35" width="8.33203125" bestFit="1" customWidth="1"/>
    <col min="36" max="36" width="4.33203125" customWidth="1"/>
    <col min="37" max="38" width="9.6640625" customWidth="1"/>
    <col min="39" max="39" width="9.88671875" customWidth="1"/>
    <col min="40" max="41" width="9.6640625" bestFit="1" customWidth="1"/>
    <col min="42" max="42" width="10.109375" customWidth="1"/>
    <col min="46" max="46" width="3.6640625" customWidth="1"/>
    <col min="47" max="47" width="15.33203125" customWidth="1"/>
    <col min="48" max="48" width="11.88671875" customWidth="1"/>
  </cols>
  <sheetData>
    <row r="1" spans="1:48">
      <c r="A1" s="7"/>
      <c r="B1" s="7"/>
      <c r="C1" s="7"/>
      <c r="D1" s="7"/>
      <c r="E1" s="7"/>
      <c r="F1" s="59"/>
      <c r="G1" s="59"/>
      <c r="H1" s="59"/>
      <c r="I1" s="59"/>
      <c r="J1" s="59"/>
      <c r="K1" s="59"/>
      <c r="L1" s="368" t="s">
        <v>99</v>
      </c>
      <c r="M1" s="368"/>
      <c r="N1" s="368"/>
      <c r="O1" s="368"/>
      <c r="P1" s="368"/>
      <c r="Q1" s="368"/>
      <c r="R1" s="368"/>
      <c r="S1" s="368"/>
      <c r="T1" s="368"/>
      <c r="U1" s="368"/>
      <c r="V1" s="7"/>
      <c r="W1" s="7"/>
      <c r="X1" s="7"/>
      <c r="Y1" s="7"/>
      <c r="Z1" s="7"/>
      <c r="AA1" s="60" t="s">
        <v>100</v>
      </c>
      <c r="AB1" s="7"/>
      <c r="AC1" s="7"/>
      <c r="AD1" s="7"/>
      <c r="AE1" s="7"/>
      <c r="AF1" s="7"/>
      <c r="AG1" s="7"/>
      <c r="AH1" s="7"/>
      <c r="AI1" s="7"/>
      <c r="AJ1" s="7"/>
      <c r="AK1" s="7"/>
      <c r="AL1" s="7"/>
      <c r="AM1" s="7"/>
      <c r="AN1" s="7"/>
      <c r="AO1" s="7"/>
      <c r="AP1" s="7"/>
      <c r="AQ1" s="7"/>
      <c r="AR1" s="7"/>
      <c r="AS1" s="7"/>
    </row>
    <row r="2" spans="1:48" ht="13.8" thickBot="1">
      <c r="A2" s="7"/>
      <c r="B2" s="7"/>
      <c r="C2" s="7"/>
      <c r="D2" s="7"/>
      <c r="E2" s="7"/>
      <c r="F2" s="59"/>
      <c r="G2" s="59"/>
      <c r="H2" s="59"/>
      <c r="I2" s="59"/>
      <c r="J2" s="59"/>
      <c r="K2" s="59"/>
      <c r="L2" s="59"/>
      <c r="M2" s="59"/>
      <c r="N2" s="59"/>
      <c r="O2" s="59"/>
      <c r="P2" s="59"/>
      <c r="Q2" s="59"/>
      <c r="R2" s="59"/>
      <c r="S2" s="59"/>
      <c r="T2" s="7"/>
      <c r="U2" s="7"/>
      <c r="V2" s="7"/>
      <c r="W2" s="7"/>
      <c r="X2" s="7"/>
      <c r="Y2" s="7"/>
      <c r="Z2" s="7"/>
      <c r="AA2" s="7"/>
      <c r="AB2" s="7"/>
      <c r="AC2" s="7"/>
      <c r="AD2" s="7"/>
      <c r="AE2" s="7"/>
      <c r="AF2" s="7"/>
      <c r="AG2" s="7"/>
      <c r="AH2" s="7"/>
      <c r="AI2" s="7"/>
      <c r="AJ2" s="7"/>
      <c r="AK2" s="7"/>
      <c r="AL2" s="7"/>
      <c r="AM2" s="7"/>
      <c r="AN2" s="7"/>
      <c r="AO2" s="7"/>
      <c r="AP2" s="7"/>
      <c r="AQ2" s="7"/>
      <c r="AR2" s="7"/>
      <c r="AS2" s="7"/>
    </row>
    <row r="3" spans="1:48" s="37" customFormat="1" ht="13.5" customHeight="1" thickTop="1">
      <c r="A3" s="194"/>
      <c r="B3" s="373" t="s">
        <v>193</v>
      </c>
      <c r="C3" s="374"/>
      <c r="D3" s="377" t="s">
        <v>194</v>
      </c>
      <c r="E3" s="378"/>
      <c r="F3" s="370" t="s">
        <v>201</v>
      </c>
      <c r="G3" s="370"/>
      <c r="H3" s="370"/>
      <c r="I3" s="370"/>
      <c r="J3" s="370"/>
      <c r="K3" s="370"/>
      <c r="L3" s="370"/>
      <c r="M3" s="370"/>
      <c r="N3" s="370"/>
      <c r="O3" s="370"/>
      <c r="P3" s="370"/>
      <c r="Q3" s="370"/>
      <c r="R3" s="370"/>
      <c r="S3" s="371"/>
      <c r="T3" s="369" t="s">
        <v>202</v>
      </c>
      <c r="U3" s="370"/>
      <c r="V3" s="371"/>
      <c r="W3" s="372" t="s">
        <v>203</v>
      </c>
      <c r="X3" s="372"/>
      <c r="Y3" s="372"/>
      <c r="Z3" s="384" t="s">
        <v>196</v>
      </c>
      <c r="AA3" s="381" t="s">
        <v>200</v>
      </c>
      <c r="AB3" s="382"/>
      <c r="AC3" s="382"/>
      <c r="AD3" s="382"/>
      <c r="AE3" s="382"/>
      <c r="AF3" s="382"/>
      <c r="AG3" s="382"/>
      <c r="AH3" s="382"/>
      <c r="AI3" s="383"/>
      <c r="AJ3" s="372" t="s">
        <v>204</v>
      </c>
      <c r="AK3" s="372"/>
      <c r="AL3" s="372" t="s">
        <v>206</v>
      </c>
      <c r="AM3" s="372"/>
      <c r="AN3" s="372"/>
      <c r="AO3" s="372"/>
      <c r="AP3" s="372" t="s">
        <v>207</v>
      </c>
      <c r="AQ3" s="372"/>
      <c r="AR3" s="372"/>
      <c r="AS3" s="372"/>
      <c r="AT3" s="195"/>
    </row>
    <row r="4" spans="1:48" s="37" customFormat="1" ht="57.75" customHeight="1" thickBot="1">
      <c r="A4" s="196" t="s">
        <v>101</v>
      </c>
      <c r="B4" s="375"/>
      <c r="C4" s="376"/>
      <c r="D4" s="379"/>
      <c r="E4" s="380"/>
      <c r="F4" s="197" t="s">
        <v>94</v>
      </c>
      <c r="G4" s="198" t="s">
        <v>82</v>
      </c>
      <c r="H4" s="198" t="s">
        <v>95</v>
      </c>
      <c r="I4" s="198" t="s">
        <v>96</v>
      </c>
      <c r="J4" s="198" t="s">
        <v>95</v>
      </c>
      <c r="K4" s="198" t="s">
        <v>83</v>
      </c>
      <c r="L4" s="199" t="s">
        <v>94</v>
      </c>
      <c r="M4" s="197" t="s">
        <v>94</v>
      </c>
      <c r="N4" s="198" t="s">
        <v>82</v>
      </c>
      <c r="O4" s="198" t="s">
        <v>95</v>
      </c>
      <c r="P4" s="198" t="s">
        <v>96</v>
      </c>
      <c r="Q4" s="198" t="s">
        <v>95</v>
      </c>
      <c r="R4" s="198" t="s">
        <v>83</v>
      </c>
      <c r="S4" s="199" t="s">
        <v>94</v>
      </c>
      <c r="T4" s="200" t="s">
        <v>192</v>
      </c>
      <c r="U4" s="201" t="s">
        <v>191</v>
      </c>
      <c r="V4" s="202" t="s">
        <v>195</v>
      </c>
      <c r="W4" s="200" t="s">
        <v>192</v>
      </c>
      <c r="X4" s="201" t="s">
        <v>191</v>
      </c>
      <c r="Y4" s="202" t="s">
        <v>195</v>
      </c>
      <c r="Z4" s="385"/>
      <c r="AA4" s="202" t="s">
        <v>54</v>
      </c>
      <c r="AB4" s="202" t="s">
        <v>55</v>
      </c>
      <c r="AC4" s="202" t="s">
        <v>57</v>
      </c>
      <c r="AD4" s="202" t="s">
        <v>58</v>
      </c>
      <c r="AE4" s="202" t="s">
        <v>97</v>
      </c>
      <c r="AF4" s="359" t="s">
        <v>59</v>
      </c>
      <c r="AG4" s="201" t="s">
        <v>197</v>
      </c>
      <c r="AH4" s="201" t="s">
        <v>198</v>
      </c>
      <c r="AI4" s="201" t="s">
        <v>168</v>
      </c>
      <c r="AJ4" s="201" t="s">
        <v>199</v>
      </c>
      <c r="AK4" s="202" t="s">
        <v>195</v>
      </c>
      <c r="AL4" s="202" t="s">
        <v>54</v>
      </c>
      <c r="AM4" s="202" t="s">
        <v>55</v>
      </c>
      <c r="AN4" s="202" t="s">
        <v>98</v>
      </c>
      <c r="AO4" s="202" t="s">
        <v>97</v>
      </c>
      <c r="AP4" s="202" t="s">
        <v>205</v>
      </c>
      <c r="AQ4" s="202" t="s">
        <v>109</v>
      </c>
      <c r="AR4" s="202" t="s">
        <v>102</v>
      </c>
      <c r="AS4" s="202" t="s">
        <v>46</v>
      </c>
      <c r="AT4" s="195"/>
    </row>
    <row r="5" spans="1:48" s="37" customFormat="1" ht="16.5" customHeight="1" thickTop="1">
      <c r="A5" s="290" t="s">
        <v>209</v>
      </c>
      <c r="B5" s="291"/>
      <c r="C5" s="291"/>
      <c r="D5" s="291"/>
      <c r="E5" s="291"/>
      <c r="F5" s="291"/>
      <c r="G5" s="291"/>
      <c r="H5" s="291"/>
      <c r="I5" s="291"/>
      <c r="J5" s="291"/>
      <c r="K5" s="291"/>
      <c r="L5" s="291"/>
      <c r="M5" s="291"/>
      <c r="N5" s="291"/>
      <c r="O5" s="168"/>
      <c r="P5" s="168"/>
      <c r="Q5" s="168"/>
      <c r="R5" s="168"/>
      <c r="S5" s="168"/>
      <c r="T5" s="167"/>
      <c r="U5" s="169"/>
      <c r="V5" s="170"/>
      <c r="W5" s="167"/>
      <c r="X5" s="170"/>
      <c r="Y5" s="170"/>
      <c r="Z5" s="171"/>
      <c r="AA5" s="170"/>
      <c r="AB5" s="170"/>
      <c r="AC5" s="170"/>
      <c r="AD5" s="170"/>
      <c r="AE5" s="170"/>
      <c r="AF5" s="170"/>
      <c r="AG5" s="172"/>
      <c r="AH5" s="172"/>
      <c r="AI5" s="172"/>
      <c r="AJ5" s="167"/>
      <c r="AK5" s="170"/>
      <c r="AL5" s="170"/>
      <c r="AM5" s="170"/>
      <c r="AN5" s="170"/>
      <c r="AO5" s="170"/>
      <c r="AP5" s="170"/>
      <c r="AQ5" s="170"/>
      <c r="AR5" s="170"/>
      <c r="AS5" s="173"/>
      <c r="AU5" s="76" t="s">
        <v>242</v>
      </c>
    </row>
    <row r="6" spans="1:48">
      <c r="A6" s="88" t="s">
        <v>147</v>
      </c>
      <c r="B6" s="365" t="s">
        <v>148</v>
      </c>
      <c r="C6" s="365"/>
      <c r="D6" s="365" t="s">
        <v>93</v>
      </c>
      <c r="E6" s="365"/>
      <c r="F6" s="89"/>
      <c r="G6" s="90">
        <v>8</v>
      </c>
      <c r="H6" s="90">
        <v>8</v>
      </c>
      <c r="I6" s="90">
        <v>8</v>
      </c>
      <c r="J6" s="90">
        <v>8</v>
      </c>
      <c r="K6" s="90">
        <v>8</v>
      </c>
      <c r="L6" s="91"/>
      <c r="M6" s="89"/>
      <c r="N6" s="90">
        <v>8</v>
      </c>
      <c r="O6" s="90">
        <v>8</v>
      </c>
      <c r="P6" s="90">
        <v>8</v>
      </c>
      <c r="Q6" s="90">
        <v>8</v>
      </c>
      <c r="R6" s="90">
        <v>8</v>
      </c>
      <c r="S6" s="91"/>
      <c r="T6" s="92">
        <f>SUM(F6:S6)</f>
        <v>80</v>
      </c>
      <c r="U6" s="93">
        <v>17.600000000000001</v>
      </c>
      <c r="V6" s="70">
        <f>T6*U6</f>
        <v>1408</v>
      </c>
      <c r="W6" s="92"/>
      <c r="X6" s="70"/>
      <c r="Y6" s="70"/>
      <c r="Z6" s="70">
        <f t="shared" ref="Z6:Z14" si="0">IF(V6="","",V6+Y6)</f>
        <v>1408</v>
      </c>
      <c r="AA6" s="70">
        <f>IF(V6&gt;0,Z6*0.062,"")</f>
        <v>87.3</v>
      </c>
      <c r="AB6" s="70">
        <f t="shared" ref="AB6:AB15" si="1">IF(V6&gt;0,Z6*0.0145,"")</f>
        <v>20.420000000000002</v>
      </c>
      <c r="AC6" s="70">
        <v>46</v>
      </c>
      <c r="AD6" s="70">
        <f t="shared" ref="AD6:AD15" si="2">IF(V6&gt;0,Z6*0.0307,"")</f>
        <v>43.23</v>
      </c>
      <c r="AE6" s="70">
        <f t="shared" ref="AE6:AE15" si="3">IF(V6&gt;0,Z6*0.0007,"")</f>
        <v>0.99</v>
      </c>
      <c r="AF6" s="70">
        <f>IF(V6&gt;0,Z6*0.039102,"")</f>
        <v>55.06</v>
      </c>
      <c r="AG6" s="70"/>
      <c r="AH6" s="70">
        <v>8</v>
      </c>
      <c r="AI6" s="70"/>
      <c r="AJ6" s="92">
        <v>672</v>
      </c>
      <c r="AK6" s="70">
        <f t="shared" ref="AK6:AK15" si="4">Z6-SUM(AA6:AI6)</f>
        <v>1147</v>
      </c>
      <c r="AL6" s="70">
        <f>Z6</f>
        <v>1408</v>
      </c>
      <c r="AM6" s="70">
        <f>Z6</f>
        <v>1408</v>
      </c>
      <c r="AN6" s="70"/>
      <c r="AO6" s="70"/>
      <c r="AP6" s="70"/>
      <c r="AQ6" s="70"/>
      <c r="AR6" s="70"/>
      <c r="AS6" s="70">
        <f>AM6</f>
        <v>1408</v>
      </c>
      <c r="AU6" s="77" t="s">
        <v>161</v>
      </c>
      <c r="AV6" s="97">
        <v>15456.77</v>
      </c>
    </row>
    <row r="7" spans="1:48">
      <c r="A7" s="94" t="s">
        <v>150</v>
      </c>
      <c r="B7" s="365" t="s">
        <v>82</v>
      </c>
      <c r="C7" s="365"/>
      <c r="D7" s="365" t="s">
        <v>108</v>
      </c>
      <c r="E7" s="365"/>
      <c r="F7" s="89"/>
      <c r="G7" s="90">
        <v>8</v>
      </c>
      <c r="H7" s="90">
        <v>8</v>
      </c>
      <c r="I7" s="90">
        <v>8</v>
      </c>
      <c r="J7" s="90">
        <v>8</v>
      </c>
      <c r="K7" s="90">
        <v>8</v>
      </c>
      <c r="L7" s="91"/>
      <c r="M7" s="89"/>
      <c r="N7" s="90">
        <v>8</v>
      </c>
      <c r="O7" s="90">
        <v>8</v>
      </c>
      <c r="P7" s="90">
        <v>8</v>
      </c>
      <c r="Q7" s="90">
        <v>8</v>
      </c>
      <c r="R7" s="90">
        <v>8</v>
      </c>
      <c r="S7" s="91"/>
      <c r="T7" s="92">
        <f t="shared" ref="T7:T14" si="5">SUM(F7:S7)</f>
        <v>80</v>
      </c>
      <c r="U7" s="93"/>
      <c r="V7" s="70">
        <v>2250</v>
      </c>
      <c r="W7" s="92"/>
      <c r="X7" s="70"/>
      <c r="Y7" s="70"/>
      <c r="Z7" s="70">
        <f t="shared" si="0"/>
        <v>2250</v>
      </c>
      <c r="AA7" s="70">
        <f t="shared" ref="AA7:AA15" si="6">IF(V7&gt;0,Z7*0.062,"")</f>
        <v>139.5</v>
      </c>
      <c r="AB7" s="70">
        <f t="shared" si="1"/>
        <v>32.630000000000003</v>
      </c>
      <c r="AC7" s="70">
        <v>136</v>
      </c>
      <c r="AD7" s="70">
        <f t="shared" si="2"/>
        <v>69.08</v>
      </c>
      <c r="AE7" s="70">
        <f t="shared" si="3"/>
        <v>1.58</v>
      </c>
      <c r="AF7" s="70">
        <f t="shared" ref="AF7:AF15" si="7">IF(V7&gt;0,Z7*0.039102,"")</f>
        <v>87.98</v>
      </c>
      <c r="AG7" s="70"/>
      <c r="AH7" s="70"/>
      <c r="AI7" s="70"/>
      <c r="AJ7" s="92">
        <f>IF(AJ6&gt;0,AJ6+1,"")</f>
        <v>673</v>
      </c>
      <c r="AK7" s="70">
        <f t="shared" si="4"/>
        <v>1783.23</v>
      </c>
      <c r="AL7" s="70">
        <f t="shared" ref="AL7:AL15" si="8">Z7</f>
        <v>2250</v>
      </c>
      <c r="AM7" s="70">
        <f t="shared" ref="AM7:AM15" si="9">Z7</f>
        <v>2250</v>
      </c>
      <c r="AN7" s="70"/>
      <c r="AO7" s="70"/>
      <c r="AP7" s="70"/>
      <c r="AQ7" s="70"/>
      <c r="AR7" s="70">
        <v>2250</v>
      </c>
      <c r="AS7" s="70"/>
      <c r="AU7" s="77" t="s">
        <v>162</v>
      </c>
      <c r="AV7" s="97">
        <v>12044.51</v>
      </c>
    </row>
    <row r="8" spans="1:48">
      <c r="A8" s="94" t="s">
        <v>151</v>
      </c>
      <c r="B8" s="365" t="s">
        <v>94</v>
      </c>
      <c r="C8" s="365"/>
      <c r="D8" s="365" t="s">
        <v>114</v>
      </c>
      <c r="E8" s="365"/>
      <c r="F8" s="89"/>
      <c r="G8" s="90">
        <v>8</v>
      </c>
      <c r="H8" s="90">
        <v>8</v>
      </c>
      <c r="I8" s="90">
        <v>8</v>
      </c>
      <c r="J8" s="90">
        <v>8</v>
      </c>
      <c r="K8" s="90">
        <v>8</v>
      </c>
      <c r="L8" s="91"/>
      <c r="M8" s="89"/>
      <c r="N8" s="90">
        <v>8</v>
      </c>
      <c r="O8" s="90">
        <v>8</v>
      </c>
      <c r="P8" s="90">
        <v>8</v>
      </c>
      <c r="Q8" s="90">
        <v>8</v>
      </c>
      <c r="R8" s="90">
        <v>8</v>
      </c>
      <c r="S8" s="91"/>
      <c r="T8" s="92">
        <f t="shared" si="5"/>
        <v>80</v>
      </c>
      <c r="U8" s="93"/>
      <c r="V8" s="70">
        <v>1220</v>
      </c>
      <c r="W8" s="92"/>
      <c r="X8" s="70"/>
      <c r="Y8" s="70"/>
      <c r="Z8" s="70">
        <f t="shared" si="0"/>
        <v>1220</v>
      </c>
      <c r="AA8" s="70">
        <f t="shared" si="6"/>
        <v>75.64</v>
      </c>
      <c r="AB8" s="70">
        <f t="shared" si="1"/>
        <v>17.690000000000001</v>
      </c>
      <c r="AC8" s="70">
        <v>107</v>
      </c>
      <c r="AD8" s="70">
        <f t="shared" si="2"/>
        <v>37.450000000000003</v>
      </c>
      <c r="AE8" s="70">
        <f t="shared" si="3"/>
        <v>0.85</v>
      </c>
      <c r="AF8" s="70">
        <f t="shared" si="7"/>
        <v>47.7</v>
      </c>
      <c r="AG8" s="70"/>
      <c r="AH8" s="70"/>
      <c r="AI8" s="70"/>
      <c r="AJ8" s="92">
        <f>IF(AJ6&gt;0,AJ7+1,"")</f>
        <v>674</v>
      </c>
      <c r="AK8" s="70">
        <f t="shared" si="4"/>
        <v>933.67</v>
      </c>
      <c r="AL8" s="70">
        <f t="shared" si="8"/>
        <v>1220</v>
      </c>
      <c r="AM8" s="70">
        <f t="shared" si="9"/>
        <v>1220</v>
      </c>
      <c r="AN8" s="70">
        <v>700</v>
      </c>
      <c r="AO8" s="70">
        <f>AM8</f>
        <v>1220</v>
      </c>
      <c r="AP8" s="70"/>
      <c r="AQ8" s="70">
        <f>AM8</f>
        <v>1220</v>
      </c>
      <c r="AR8" s="70"/>
      <c r="AS8" s="70"/>
      <c r="AU8" s="96"/>
    </row>
    <row r="9" spans="1:48">
      <c r="A9" s="94" t="s">
        <v>152</v>
      </c>
      <c r="B9" s="365" t="s">
        <v>82</v>
      </c>
      <c r="C9" s="365"/>
      <c r="D9" s="365" t="s">
        <v>93</v>
      </c>
      <c r="E9" s="365"/>
      <c r="F9" s="89"/>
      <c r="G9" s="90">
        <v>8</v>
      </c>
      <c r="H9" s="90">
        <v>8</v>
      </c>
      <c r="I9" s="90">
        <v>8</v>
      </c>
      <c r="J9" s="90">
        <v>8</v>
      </c>
      <c r="K9" s="90">
        <v>8</v>
      </c>
      <c r="L9" s="91"/>
      <c r="M9" s="89"/>
      <c r="N9" s="90">
        <v>8</v>
      </c>
      <c r="O9" s="90">
        <v>8</v>
      </c>
      <c r="P9" s="90">
        <v>8</v>
      </c>
      <c r="Q9" s="90">
        <v>8</v>
      </c>
      <c r="R9" s="90">
        <v>8</v>
      </c>
      <c r="S9" s="91"/>
      <c r="T9" s="92">
        <f t="shared" si="5"/>
        <v>80</v>
      </c>
      <c r="U9" s="93"/>
      <c r="V9" s="70">
        <v>1350</v>
      </c>
      <c r="W9" s="92"/>
      <c r="X9" s="70"/>
      <c r="Y9" s="70"/>
      <c r="Z9" s="70">
        <f t="shared" si="0"/>
        <v>1350</v>
      </c>
      <c r="AA9" s="70">
        <f t="shared" si="6"/>
        <v>83.7</v>
      </c>
      <c r="AB9" s="70">
        <f t="shared" si="1"/>
        <v>19.579999999999998</v>
      </c>
      <c r="AC9" s="70">
        <v>40</v>
      </c>
      <c r="AD9" s="70">
        <f t="shared" si="2"/>
        <v>41.45</v>
      </c>
      <c r="AE9" s="70">
        <f t="shared" si="3"/>
        <v>0.95</v>
      </c>
      <c r="AF9" s="70">
        <f t="shared" si="7"/>
        <v>52.79</v>
      </c>
      <c r="AG9" s="70"/>
      <c r="AH9" s="70"/>
      <c r="AI9" s="70"/>
      <c r="AJ9" s="92">
        <f>IF(AJ6&gt;0,AJ8+1,"")</f>
        <v>675</v>
      </c>
      <c r="AK9" s="70">
        <f t="shared" si="4"/>
        <v>1111.53</v>
      </c>
      <c r="AL9" s="70">
        <f t="shared" si="8"/>
        <v>1350</v>
      </c>
      <c r="AM9" s="70">
        <f t="shared" si="9"/>
        <v>1350</v>
      </c>
      <c r="AN9" s="70">
        <v>1350</v>
      </c>
      <c r="AO9" s="70">
        <v>1350</v>
      </c>
      <c r="AP9" s="70"/>
      <c r="AQ9" s="70"/>
      <c r="AR9" s="70">
        <v>1350</v>
      </c>
      <c r="AS9" s="70"/>
    </row>
    <row r="10" spans="1:48">
      <c r="A10" s="94" t="s">
        <v>153</v>
      </c>
      <c r="B10" s="365" t="s">
        <v>82</v>
      </c>
      <c r="C10" s="365"/>
      <c r="D10" s="365" t="s">
        <v>124</v>
      </c>
      <c r="E10" s="365"/>
      <c r="F10" s="89"/>
      <c r="G10" s="90">
        <v>8</v>
      </c>
      <c r="H10" s="90">
        <v>8</v>
      </c>
      <c r="I10" s="90">
        <v>8</v>
      </c>
      <c r="J10" s="90">
        <v>8</v>
      </c>
      <c r="K10" s="90">
        <v>8</v>
      </c>
      <c r="L10" s="91"/>
      <c r="M10" s="89"/>
      <c r="N10" s="90">
        <v>8</v>
      </c>
      <c r="O10" s="90">
        <v>8</v>
      </c>
      <c r="P10" s="90">
        <v>8</v>
      </c>
      <c r="Q10" s="90">
        <v>8</v>
      </c>
      <c r="R10" s="90">
        <v>8</v>
      </c>
      <c r="S10" s="91"/>
      <c r="T10" s="92">
        <f t="shared" si="5"/>
        <v>80</v>
      </c>
      <c r="U10" s="93"/>
      <c r="V10" s="70">
        <v>2307.69</v>
      </c>
      <c r="W10" s="92"/>
      <c r="X10" s="70"/>
      <c r="Y10" s="70"/>
      <c r="Z10" s="70">
        <f t="shared" si="0"/>
        <v>2307.69</v>
      </c>
      <c r="AA10" s="70">
        <f t="shared" si="6"/>
        <v>143.08000000000001</v>
      </c>
      <c r="AB10" s="70">
        <f t="shared" si="1"/>
        <v>33.46</v>
      </c>
      <c r="AC10" s="70">
        <v>191</v>
      </c>
      <c r="AD10" s="70">
        <f t="shared" si="2"/>
        <v>70.849999999999994</v>
      </c>
      <c r="AE10" s="70">
        <f t="shared" si="3"/>
        <v>1.62</v>
      </c>
      <c r="AF10" s="70">
        <f t="shared" si="7"/>
        <v>90.24</v>
      </c>
      <c r="AG10" s="70"/>
      <c r="AH10" s="70"/>
      <c r="AI10" s="70"/>
      <c r="AJ10" s="92">
        <f>IF(AJ6&gt;0,AJ9+1,"")</f>
        <v>676</v>
      </c>
      <c r="AK10" s="70">
        <f t="shared" si="4"/>
        <v>1777.44</v>
      </c>
      <c r="AL10" s="70">
        <f t="shared" si="8"/>
        <v>2307.69</v>
      </c>
      <c r="AM10" s="70">
        <f t="shared" si="9"/>
        <v>2307.69</v>
      </c>
      <c r="AN10" s="70"/>
      <c r="AO10" s="70"/>
      <c r="AP10" s="70">
        <v>2307.69</v>
      </c>
      <c r="AQ10" s="70"/>
      <c r="AR10" s="70"/>
      <c r="AS10" s="70"/>
    </row>
    <row r="11" spans="1:48">
      <c r="A11" s="94" t="s">
        <v>154</v>
      </c>
      <c r="B11" s="365" t="s">
        <v>94</v>
      </c>
      <c r="C11" s="365"/>
      <c r="D11" s="365" t="s">
        <v>130</v>
      </c>
      <c r="E11" s="365"/>
      <c r="F11" s="89"/>
      <c r="G11" s="90">
        <v>8</v>
      </c>
      <c r="H11" s="90">
        <v>8</v>
      </c>
      <c r="I11" s="90">
        <v>8</v>
      </c>
      <c r="J11" s="90">
        <v>8</v>
      </c>
      <c r="K11" s="90">
        <v>8</v>
      </c>
      <c r="L11" s="91"/>
      <c r="M11" s="89"/>
      <c r="N11" s="90">
        <v>8</v>
      </c>
      <c r="O11" s="90">
        <v>8</v>
      </c>
      <c r="P11" s="90">
        <v>8</v>
      </c>
      <c r="Q11" s="90">
        <v>8</v>
      </c>
      <c r="R11" s="90">
        <v>8</v>
      </c>
      <c r="S11" s="91"/>
      <c r="T11" s="92">
        <f t="shared" si="5"/>
        <v>80</v>
      </c>
      <c r="U11" s="93"/>
      <c r="V11" s="70">
        <v>1200</v>
      </c>
      <c r="W11" s="92"/>
      <c r="X11" s="70"/>
      <c r="Y11" s="70"/>
      <c r="Z11" s="70">
        <f t="shared" si="0"/>
        <v>1200</v>
      </c>
      <c r="AA11" s="70">
        <f t="shared" si="6"/>
        <v>74.400000000000006</v>
      </c>
      <c r="AB11" s="70">
        <f t="shared" si="1"/>
        <v>17.399999999999999</v>
      </c>
      <c r="AC11" s="70">
        <v>127</v>
      </c>
      <c r="AD11" s="70">
        <f t="shared" si="2"/>
        <v>36.840000000000003</v>
      </c>
      <c r="AE11" s="70">
        <f t="shared" si="3"/>
        <v>0.84</v>
      </c>
      <c r="AF11" s="70">
        <f t="shared" si="7"/>
        <v>46.92</v>
      </c>
      <c r="AG11" s="70"/>
      <c r="AH11" s="70"/>
      <c r="AI11" s="70"/>
      <c r="AJ11" s="92">
        <f>IF(AJ6&gt;0,AJ10+1,"")</f>
        <v>677</v>
      </c>
      <c r="AK11" s="70">
        <f t="shared" si="4"/>
        <v>896.6</v>
      </c>
      <c r="AL11" s="70">
        <f t="shared" si="8"/>
        <v>1200</v>
      </c>
      <c r="AM11" s="70">
        <f t="shared" si="9"/>
        <v>1200</v>
      </c>
      <c r="AN11" s="70">
        <v>760</v>
      </c>
      <c r="AO11" s="70">
        <v>1200</v>
      </c>
      <c r="AP11" s="70"/>
      <c r="AQ11" s="70">
        <f>AM11</f>
        <v>1200</v>
      </c>
      <c r="AR11" s="70"/>
      <c r="AS11" s="70"/>
    </row>
    <row r="12" spans="1:48">
      <c r="A12" s="94" t="s">
        <v>155</v>
      </c>
      <c r="B12" s="365" t="s">
        <v>82</v>
      </c>
      <c r="C12" s="365"/>
      <c r="D12" s="365" t="s">
        <v>93</v>
      </c>
      <c r="E12" s="365"/>
      <c r="F12" s="89"/>
      <c r="G12" s="90">
        <v>8</v>
      </c>
      <c r="H12" s="90">
        <v>8</v>
      </c>
      <c r="I12" s="90">
        <v>8</v>
      </c>
      <c r="J12" s="90">
        <v>8</v>
      </c>
      <c r="K12" s="90">
        <v>8</v>
      </c>
      <c r="L12" s="91"/>
      <c r="M12" s="89"/>
      <c r="N12" s="90">
        <v>8</v>
      </c>
      <c r="O12" s="90">
        <v>8</v>
      </c>
      <c r="P12" s="90">
        <v>8</v>
      </c>
      <c r="Q12" s="90">
        <v>8</v>
      </c>
      <c r="R12" s="90">
        <v>8</v>
      </c>
      <c r="S12" s="91"/>
      <c r="T12" s="92">
        <f t="shared" si="5"/>
        <v>80</v>
      </c>
      <c r="U12" s="93">
        <v>18</v>
      </c>
      <c r="V12" s="70">
        <f>T12*U12</f>
        <v>1440</v>
      </c>
      <c r="W12" s="92"/>
      <c r="X12" s="70"/>
      <c r="Y12" s="70"/>
      <c r="Z12" s="70">
        <f t="shared" si="0"/>
        <v>1440</v>
      </c>
      <c r="AA12" s="70">
        <f t="shared" si="6"/>
        <v>89.28</v>
      </c>
      <c r="AB12" s="70">
        <f t="shared" si="1"/>
        <v>20.88</v>
      </c>
      <c r="AC12" s="70">
        <v>50</v>
      </c>
      <c r="AD12" s="70">
        <f t="shared" si="2"/>
        <v>44.21</v>
      </c>
      <c r="AE12" s="70">
        <f t="shared" si="3"/>
        <v>1.01</v>
      </c>
      <c r="AF12" s="70">
        <f t="shared" si="7"/>
        <v>56.31</v>
      </c>
      <c r="AG12" s="70"/>
      <c r="AH12" s="70">
        <v>8</v>
      </c>
      <c r="AI12" s="70"/>
      <c r="AJ12" s="92">
        <f>IF(AJ6&gt;0,AJ11+1,"")</f>
        <v>678</v>
      </c>
      <c r="AK12" s="70">
        <f t="shared" si="4"/>
        <v>1170.31</v>
      </c>
      <c r="AL12" s="70">
        <f t="shared" si="8"/>
        <v>1440</v>
      </c>
      <c r="AM12" s="70">
        <f t="shared" si="9"/>
        <v>1440</v>
      </c>
      <c r="AN12" s="70"/>
      <c r="AO12" s="70"/>
      <c r="AP12" s="70"/>
      <c r="AQ12" s="70"/>
      <c r="AR12" s="70"/>
      <c r="AS12" s="70">
        <v>1440</v>
      </c>
    </row>
    <row r="13" spans="1:48">
      <c r="A13" s="94" t="s">
        <v>156</v>
      </c>
      <c r="B13" s="365" t="s">
        <v>82</v>
      </c>
      <c r="C13" s="365"/>
      <c r="D13" s="365" t="s">
        <v>114</v>
      </c>
      <c r="E13" s="365"/>
      <c r="F13" s="89"/>
      <c r="G13" s="90">
        <v>8</v>
      </c>
      <c r="H13" s="90">
        <v>8</v>
      </c>
      <c r="I13" s="90">
        <v>8</v>
      </c>
      <c r="J13" s="90">
        <v>8</v>
      </c>
      <c r="K13" s="90">
        <v>8</v>
      </c>
      <c r="L13" s="91"/>
      <c r="M13" s="89"/>
      <c r="N13" s="90">
        <v>8</v>
      </c>
      <c r="O13" s="90">
        <v>8</v>
      </c>
      <c r="P13" s="90">
        <v>8</v>
      </c>
      <c r="Q13" s="90">
        <v>8</v>
      </c>
      <c r="R13" s="90">
        <v>8</v>
      </c>
      <c r="S13" s="91"/>
      <c r="T13" s="92">
        <f t="shared" si="5"/>
        <v>80</v>
      </c>
      <c r="U13" s="93"/>
      <c r="V13" s="70">
        <v>2050</v>
      </c>
      <c r="W13" s="92"/>
      <c r="X13" s="70"/>
      <c r="Y13" s="70"/>
      <c r="Z13" s="70">
        <f t="shared" si="0"/>
        <v>2050</v>
      </c>
      <c r="AA13" s="70">
        <f t="shared" si="6"/>
        <v>127.1</v>
      </c>
      <c r="AB13" s="70">
        <f t="shared" si="1"/>
        <v>29.73</v>
      </c>
      <c r="AC13" s="70">
        <v>176</v>
      </c>
      <c r="AD13" s="70">
        <f t="shared" si="2"/>
        <v>62.94</v>
      </c>
      <c r="AE13" s="70">
        <f t="shared" si="3"/>
        <v>1.44</v>
      </c>
      <c r="AF13" s="70">
        <f t="shared" si="7"/>
        <v>80.16</v>
      </c>
      <c r="AG13" s="70"/>
      <c r="AH13" s="70"/>
      <c r="AI13" s="70"/>
      <c r="AJ13" s="92">
        <f>IF(AJ6&gt;0,AJ12+1,"")</f>
        <v>679</v>
      </c>
      <c r="AK13" s="70">
        <f t="shared" si="4"/>
        <v>1572.63</v>
      </c>
      <c r="AL13" s="70">
        <f t="shared" si="8"/>
        <v>2050</v>
      </c>
      <c r="AM13" s="70">
        <f t="shared" si="9"/>
        <v>2050</v>
      </c>
      <c r="AN13" s="70"/>
      <c r="AO13" s="70"/>
      <c r="AP13" s="70"/>
      <c r="AQ13" s="70"/>
      <c r="AR13" s="70"/>
      <c r="AS13" s="70">
        <v>2050</v>
      </c>
    </row>
    <row r="14" spans="1:48">
      <c r="A14" s="94" t="s">
        <v>158</v>
      </c>
      <c r="B14" s="365" t="s">
        <v>94</v>
      </c>
      <c r="C14" s="365"/>
      <c r="D14" s="365" t="s">
        <v>130</v>
      </c>
      <c r="E14" s="365"/>
      <c r="F14" s="89"/>
      <c r="G14" s="90">
        <v>8</v>
      </c>
      <c r="H14" s="90">
        <v>8</v>
      </c>
      <c r="I14" s="90">
        <v>8</v>
      </c>
      <c r="J14" s="90">
        <v>8</v>
      </c>
      <c r="K14" s="90">
        <v>4</v>
      </c>
      <c r="L14" s="91"/>
      <c r="M14" s="89"/>
      <c r="N14" s="90">
        <v>8</v>
      </c>
      <c r="O14" s="90">
        <v>8</v>
      </c>
      <c r="P14" s="90">
        <v>8</v>
      </c>
      <c r="Q14" s="90">
        <v>8</v>
      </c>
      <c r="R14" s="90">
        <v>4</v>
      </c>
      <c r="S14" s="91"/>
      <c r="T14" s="92">
        <f t="shared" si="5"/>
        <v>72</v>
      </c>
      <c r="U14" s="93">
        <v>14</v>
      </c>
      <c r="V14" s="70">
        <f>T14*U14</f>
        <v>1008</v>
      </c>
      <c r="W14" s="92"/>
      <c r="X14" s="70"/>
      <c r="Y14" s="70"/>
      <c r="Z14" s="70">
        <f t="shared" si="0"/>
        <v>1008</v>
      </c>
      <c r="AA14" s="70">
        <f t="shared" si="6"/>
        <v>62.5</v>
      </c>
      <c r="AB14" s="70">
        <f t="shared" si="1"/>
        <v>14.62</v>
      </c>
      <c r="AC14" s="70">
        <v>97</v>
      </c>
      <c r="AD14" s="70">
        <f t="shared" si="2"/>
        <v>30.95</v>
      </c>
      <c r="AE14" s="70">
        <f t="shared" si="3"/>
        <v>0.71</v>
      </c>
      <c r="AF14" s="70">
        <f t="shared" si="7"/>
        <v>39.409999999999997</v>
      </c>
      <c r="AG14" s="70"/>
      <c r="AH14" s="70"/>
      <c r="AI14" s="70"/>
      <c r="AJ14" s="92">
        <f>IF(AJ6&gt;0,AJ13+1,"")</f>
        <v>680</v>
      </c>
      <c r="AK14" s="70">
        <f t="shared" si="4"/>
        <v>762.81</v>
      </c>
      <c r="AL14" s="70">
        <f t="shared" si="8"/>
        <v>1008</v>
      </c>
      <c r="AM14" s="70">
        <f t="shared" si="9"/>
        <v>1008</v>
      </c>
      <c r="AN14" s="70">
        <f>AM14</f>
        <v>1008</v>
      </c>
      <c r="AO14" s="70">
        <f>AM14</f>
        <v>1008</v>
      </c>
      <c r="AP14" s="70"/>
      <c r="AQ14" s="70">
        <f>AM14</f>
        <v>1008</v>
      </c>
      <c r="AR14" s="70"/>
      <c r="AS14" s="70"/>
    </row>
    <row r="15" spans="1:48">
      <c r="A15" s="94" t="s">
        <v>157</v>
      </c>
      <c r="B15" s="365" t="s">
        <v>94</v>
      </c>
      <c r="C15" s="365"/>
      <c r="D15" s="365" t="s">
        <v>146</v>
      </c>
      <c r="E15" s="365"/>
      <c r="F15" s="89"/>
      <c r="G15" s="90">
        <v>8</v>
      </c>
      <c r="H15" s="90">
        <v>8</v>
      </c>
      <c r="I15" s="90" t="s">
        <v>244</v>
      </c>
      <c r="J15" s="90">
        <v>8</v>
      </c>
      <c r="K15" s="90">
        <v>8</v>
      </c>
      <c r="L15" s="91"/>
      <c r="M15" s="89"/>
      <c r="N15" s="90">
        <v>8</v>
      </c>
      <c r="O15" s="90">
        <v>8</v>
      </c>
      <c r="P15" s="90">
        <v>8</v>
      </c>
      <c r="Q15" s="90">
        <v>8</v>
      </c>
      <c r="R15" s="90">
        <v>8</v>
      </c>
      <c r="S15" s="91"/>
      <c r="T15" s="92">
        <f>SUM(F15:S15)+8</f>
        <v>80</v>
      </c>
      <c r="U15" s="93"/>
      <c r="V15" s="70">
        <v>1223.08</v>
      </c>
      <c r="W15" s="92"/>
      <c r="X15" s="70"/>
      <c r="Y15" s="70"/>
      <c r="Z15" s="70">
        <f>IF(V15="","",V15+Y15)</f>
        <v>1223.08</v>
      </c>
      <c r="AA15" s="70">
        <f t="shared" si="6"/>
        <v>75.83</v>
      </c>
      <c r="AB15" s="70">
        <f t="shared" si="1"/>
        <v>17.73</v>
      </c>
      <c r="AC15" s="70">
        <v>154</v>
      </c>
      <c r="AD15" s="70">
        <f t="shared" si="2"/>
        <v>37.549999999999997</v>
      </c>
      <c r="AE15" s="70">
        <f t="shared" si="3"/>
        <v>0.86</v>
      </c>
      <c r="AF15" s="70">
        <f t="shared" si="7"/>
        <v>47.82</v>
      </c>
      <c r="AG15" s="70"/>
      <c r="AH15" s="70"/>
      <c r="AI15" s="70"/>
      <c r="AJ15" s="92">
        <f>IF(AJ6&gt;0,AJ14+1,"")</f>
        <v>681</v>
      </c>
      <c r="AK15" s="70">
        <f t="shared" si="4"/>
        <v>889.29</v>
      </c>
      <c r="AL15" s="70">
        <f t="shared" si="8"/>
        <v>1223.08</v>
      </c>
      <c r="AM15" s="70">
        <f t="shared" si="9"/>
        <v>1223.08</v>
      </c>
      <c r="AN15" s="70"/>
      <c r="AO15" s="70"/>
      <c r="AP15" s="70"/>
      <c r="AQ15" s="70">
        <v>1223.08</v>
      </c>
      <c r="AR15" s="70"/>
      <c r="AS15" s="70"/>
    </row>
    <row r="16" spans="1:48">
      <c r="A16" s="94"/>
      <c r="B16" s="365"/>
      <c r="C16" s="365"/>
      <c r="D16" s="365"/>
      <c r="E16" s="365"/>
      <c r="F16" s="89"/>
      <c r="G16" s="90"/>
      <c r="H16" s="90"/>
      <c r="I16" s="90"/>
      <c r="J16" s="90"/>
      <c r="K16" s="90"/>
      <c r="L16" s="91"/>
      <c r="M16" s="89"/>
      <c r="N16" s="90"/>
      <c r="O16" s="90"/>
      <c r="P16" s="90"/>
      <c r="Q16" s="90"/>
      <c r="R16" s="90"/>
      <c r="S16" s="91"/>
      <c r="T16" s="88"/>
      <c r="U16" s="93"/>
      <c r="V16" s="70"/>
      <c r="W16" s="92"/>
      <c r="X16" s="70"/>
      <c r="Y16" s="95"/>
      <c r="Z16" s="70" t="str">
        <f>IF(V16="","",V16+Y16)</f>
        <v/>
      </c>
      <c r="AA16" s="70"/>
      <c r="AB16" s="70"/>
      <c r="AC16" s="70"/>
      <c r="AD16" s="70"/>
      <c r="AE16" s="70"/>
      <c r="AF16" s="70"/>
      <c r="AG16" s="70"/>
      <c r="AH16" s="70"/>
      <c r="AI16" s="70"/>
      <c r="AJ16" s="92"/>
      <c r="AK16" s="70" t="str">
        <f>IF(Z16="","",Z16-SUM(AA16:AI16))</f>
        <v/>
      </c>
      <c r="AL16" s="70"/>
      <c r="AM16" s="70"/>
      <c r="AN16" s="70"/>
      <c r="AO16" s="70"/>
      <c r="AP16" s="70"/>
      <c r="AQ16" s="70"/>
      <c r="AR16" s="70"/>
      <c r="AS16" s="70"/>
    </row>
    <row r="17" spans="1:55">
      <c r="A17" s="94"/>
      <c r="B17" s="365"/>
      <c r="C17" s="365"/>
      <c r="D17" s="365"/>
      <c r="E17" s="365"/>
      <c r="F17" s="89"/>
      <c r="G17" s="90"/>
      <c r="H17" s="90"/>
      <c r="I17" s="90"/>
      <c r="J17" s="90"/>
      <c r="K17" s="90"/>
      <c r="L17" s="91"/>
      <c r="M17" s="89"/>
      <c r="N17" s="90"/>
      <c r="O17" s="90"/>
      <c r="P17" s="90"/>
      <c r="Q17" s="90"/>
      <c r="R17" s="90"/>
      <c r="S17" s="91"/>
      <c r="T17" s="88"/>
      <c r="U17" s="93"/>
      <c r="V17" s="70"/>
      <c r="W17" s="92"/>
      <c r="X17" s="70"/>
      <c r="Y17" s="70"/>
      <c r="Z17" s="70" t="str">
        <f>IF(V17="","",V17+Y17)</f>
        <v/>
      </c>
      <c r="AA17" s="70"/>
      <c r="AB17" s="70"/>
      <c r="AC17" s="70"/>
      <c r="AD17" s="70"/>
      <c r="AE17" s="70"/>
      <c r="AF17" s="70"/>
      <c r="AG17" s="70"/>
      <c r="AH17" s="70"/>
      <c r="AI17" s="70"/>
      <c r="AJ17" s="92"/>
      <c r="AK17" s="70" t="str">
        <f>IF(Z17="","",Z17-SUM(AA17:AI17))</f>
        <v/>
      </c>
      <c r="AL17" s="70"/>
      <c r="AM17" s="70"/>
      <c r="AN17" s="70"/>
      <c r="AO17" s="70"/>
      <c r="AP17" s="70"/>
      <c r="AQ17" s="70"/>
      <c r="AR17" s="70"/>
      <c r="AS17" s="70"/>
    </row>
    <row r="18" spans="1:55" ht="13.8" thickBot="1">
      <c r="A18" s="94"/>
      <c r="B18" s="366"/>
      <c r="C18" s="367"/>
      <c r="D18" s="366"/>
      <c r="E18" s="367"/>
      <c r="F18" s="89"/>
      <c r="G18" s="90"/>
      <c r="H18" s="90"/>
      <c r="I18" s="90"/>
      <c r="J18" s="90"/>
      <c r="K18" s="90"/>
      <c r="L18" s="91"/>
      <c r="M18" s="89"/>
      <c r="N18" s="90"/>
      <c r="O18" s="90"/>
      <c r="P18" s="90"/>
      <c r="Q18" s="90"/>
      <c r="R18" s="90"/>
      <c r="S18" s="91"/>
      <c r="T18" s="88"/>
      <c r="U18" s="93"/>
      <c r="V18" s="184"/>
      <c r="W18" s="185"/>
      <c r="X18" s="184"/>
      <c r="Y18" s="184"/>
      <c r="Z18" s="184" t="str">
        <f>IF(V18="","",V18+Y18)</f>
        <v/>
      </c>
      <c r="AA18" s="184"/>
      <c r="AB18" s="184"/>
      <c r="AC18" s="184"/>
      <c r="AD18" s="184"/>
      <c r="AE18" s="184"/>
      <c r="AF18" s="184"/>
      <c r="AG18" s="184"/>
      <c r="AH18" s="184"/>
      <c r="AI18" s="184"/>
      <c r="AJ18" s="185"/>
      <c r="AK18" s="184" t="str">
        <f>IF(Z18="","",Z18-SUM(AA18:AI18))</f>
        <v/>
      </c>
      <c r="AL18" s="184"/>
      <c r="AM18" s="184"/>
      <c r="AN18" s="184"/>
      <c r="AO18" s="184"/>
      <c r="AP18" s="184"/>
      <c r="AQ18" s="184"/>
      <c r="AR18" s="184"/>
      <c r="AS18" s="184"/>
    </row>
    <row r="19" spans="1:55" ht="13.8" thickBot="1">
      <c r="A19" s="94" t="s">
        <v>149</v>
      </c>
      <c r="B19" s="365"/>
      <c r="C19" s="365"/>
      <c r="D19" s="365"/>
      <c r="E19" s="365"/>
      <c r="F19" s="89"/>
      <c r="G19" s="90"/>
      <c r="H19" s="90"/>
      <c r="I19" s="90"/>
      <c r="J19" s="90"/>
      <c r="K19" s="90"/>
      <c r="L19" s="91"/>
      <c r="M19" s="89"/>
      <c r="N19" s="90"/>
      <c r="O19" s="90"/>
      <c r="P19" s="90"/>
      <c r="Q19" s="90"/>
      <c r="R19" s="90"/>
      <c r="S19" s="91"/>
      <c r="T19" s="88"/>
      <c r="U19" s="93"/>
      <c r="V19" s="192">
        <f>SUM(V6:V18)</f>
        <v>15456.77</v>
      </c>
      <c r="W19" s="193"/>
      <c r="X19" s="192"/>
      <c r="Y19" s="192"/>
      <c r="Z19" s="192">
        <f>SUM(Z6:Z18)</f>
        <v>15456.77</v>
      </c>
      <c r="AA19" s="192">
        <f>SUM(AA6:AA18)</f>
        <v>958.33</v>
      </c>
      <c r="AB19" s="192">
        <f t="shared" ref="AB19:AM19" si="10">SUM(AB6:AB18)</f>
        <v>224.14</v>
      </c>
      <c r="AC19" s="192">
        <f t="shared" si="10"/>
        <v>1124</v>
      </c>
      <c r="AD19" s="192">
        <f t="shared" si="10"/>
        <v>474.55</v>
      </c>
      <c r="AE19" s="192">
        <f t="shared" si="10"/>
        <v>10.85</v>
      </c>
      <c r="AF19" s="192">
        <f t="shared" si="10"/>
        <v>604.39</v>
      </c>
      <c r="AG19" s="192">
        <f t="shared" si="10"/>
        <v>0</v>
      </c>
      <c r="AH19" s="192">
        <f t="shared" si="10"/>
        <v>16</v>
      </c>
      <c r="AI19" s="192">
        <f t="shared" si="10"/>
        <v>0</v>
      </c>
      <c r="AJ19" s="193"/>
      <c r="AK19" s="192">
        <f t="shared" si="10"/>
        <v>12044.51</v>
      </c>
      <c r="AL19" s="192">
        <f t="shared" si="10"/>
        <v>15456.77</v>
      </c>
      <c r="AM19" s="192">
        <f t="shared" si="10"/>
        <v>15456.77</v>
      </c>
      <c r="AN19" s="192">
        <f t="shared" ref="AN19:AS19" si="11">SUM(AN6:AN18)</f>
        <v>3818</v>
      </c>
      <c r="AO19" s="192">
        <f t="shared" si="11"/>
        <v>4778</v>
      </c>
      <c r="AP19" s="192">
        <f t="shared" si="11"/>
        <v>2307.69</v>
      </c>
      <c r="AQ19" s="192">
        <f t="shared" si="11"/>
        <v>4651.08</v>
      </c>
      <c r="AR19" s="192">
        <f t="shared" si="11"/>
        <v>3600</v>
      </c>
      <c r="AS19" s="192">
        <f t="shared" si="11"/>
        <v>4898</v>
      </c>
    </row>
    <row r="20" spans="1:55" s="37" customFormat="1" ht="16.5" customHeight="1" thickTop="1">
      <c r="A20" s="174" t="s">
        <v>208</v>
      </c>
      <c r="B20" s="175"/>
      <c r="C20" s="175"/>
      <c r="D20" s="175"/>
      <c r="E20" s="175"/>
      <c r="F20" s="165"/>
      <c r="G20" s="165"/>
      <c r="H20" s="165"/>
      <c r="I20" s="165"/>
      <c r="J20" s="165"/>
      <c r="K20" s="165"/>
      <c r="L20" s="165"/>
      <c r="M20" s="165"/>
      <c r="N20" s="165"/>
      <c r="O20" s="165"/>
      <c r="P20" s="165"/>
      <c r="Q20" s="165"/>
      <c r="R20" s="165"/>
      <c r="S20" s="165"/>
      <c r="T20" s="175"/>
      <c r="U20" s="176"/>
      <c r="V20" s="186"/>
      <c r="W20" s="187"/>
      <c r="X20" s="188"/>
      <c r="Y20" s="186"/>
      <c r="Z20" s="189"/>
      <c r="AA20" s="188"/>
      <c r="AB20" s="188"/>
      <c r="AC20" s="188"/>
      <c r="AD20" s="188"/>
      <c r="AE20" s="188"/>
      <c r="AF20" s="188"/>
      <c r="AG20" s="190"/>
      <c r="AH20" s="190"/>
      <c r="AI20" s="190"/>
      <c r="AJ20" s="187"/>
      <c r="AK20" s="186"/>
      <c r="AL20" s="188"/>
      <c r="AM20" s="188"/>
      <c r="AN20" s="188"/>
      <c r="AO20" s="188"/>
      <c r="AP20" s="188"/>
      <c r="AQ20" s="188"/>
      <c r="AR20" s="188"/>
      <c r="AS20" s="191"/>
      <c r="AU20" s="76" t="s">
        <v>242</v>
      </c>
    </row>
    <row r="21" spans="1:55">
      <c r="A21" s="68" t="s">
        <v>147</v>
      </c>
      <c r="B21" s="364"/>
      <c r="C21" s="364"/>
      <c r="D21" s="364"/>
      <c r="E21" s="364"/>
      <c r="F21" s="61"/>
      <c r="G21" s="62"/>
      <c r="H21" s="62"/>
      <c r="I21" s="62"/>
      <c r="J21" s="62"/>
      <c r="K21" s="62"/>
      <c r="L21" s="63"/>
      <c r="M21" s="61"/>
      <c r="N21" s="62"/>
      <c r="O21" s="62"/>
      <c r="P21" s="62"/>
      <c r="Q21" s="62"/>
      <c r="R21" s="62"/>
      <c r="S21" s="63"/>
      <c r="T21" s="65"/>
      <c r="U21" s="66"/>
      <c r="V21" s="67"/>
      <c r="W21" s="65"/>
      <c r="X21" s="67"/>
      <c r="Y21" s="309"/>
      <c r="Z21" s="70" t="str">
        <f t="shared" ref="Z21:Z30" si="12">IF(V21="","",V21+Y21)</f>
        <v/>
      </c>
      <c r="AA21" s="70" t="str">
        <f>IF(V21&gt;0,Z21*0.062,"")</f>
        <v/>
      </c>
      <c r="AB21" s="70" t="str">
        <f t="shared" ref="AB21:AB26" si="13">IF(V21&gt;0,Z21*0.0145,"")</f>
        <v/>
      </c>
      <c r="AC21" s="67"/>
      <c r="AD21" s="70" t="str">
        <f>IF(V21&gt;0,Z21*0.0307,"")</f>
        <v/>
      </c>
      <c r="AE21" s="70" t="str">
        <f>IF(V21&gt;0,Z21*0.0007,"")</f>
        <v/>
      </c>
      <c r="AF21" s="70" t="str">
        <f t="shared" ref="AF21:AF30" si="14">IF(V21&gt;0,Z21*0.039102,"")</f>
        <v/>
      </c>
      <c r="AG21" s="67"/>
      <c r="AH21" s="67"/>
      <c r="AI21" s="67"/>
      <c r="AJ21" s="65"/>
      <c r="AK21" s="70" t="str">
        <f t="shared" ref="AK21:AK33" si="15">IF(Z21="","",Z21-SUM(AA21:AI21))</f>
        <v/>
      </c>
      <c r="AL21" s="67"/>
      <c r="AM21" s="67"/>
      <c r="AN21" s="67"/>
      <c r="AO21" s="67"/>
      <c r="AP21" s="67"/>
      <c r="AQ21" s="67"/>
      <c r="AR21" s="67"/>
      <c r="AS21" s="67"/>
      <c r="AT21" s="69"/>
      <c r="AU21" s="77" t="s">
        <v>161</v>
      </c>
      <c r="AV21" s="87"/>
      <c r="AW21" s="69"/>
      <c r="AX21" s="69"/>
      <c r="AY21" s="69"/>
      <c r="AZ21" s="69"/>
      <c r="BA21" s="69"/>
      <c r="BB21" s="69"/>
      <c r="BC21" s="69"/>
    </row>
    <row r="22" spans="1:55">
      <c r="A22" s="64" t="s">
        <v>150</v>
      </c>
      <c r="B22" s="364"/>
      <c r="C22" s="364"/>
      <c r="D22" s="364"/>
      <c r="E22" s="364"/>
      <c r="F22" s="61"/>
      <c r="G22" s="62"/>
      <c r="H22" s="62"/>
      <c r="I22" s="62"/>
      <c r="J22" s="62"/>
      <c r="K22" s="62"/>
      <c r="L22" s="63"/>
      <c r="M22" s="61"/>
      <c r="N22" s="62"/>
      <c r="O22" s="62"/>
      <c r="P22" s="62"/>
      <c r="Q22" s="62"/>
      <c r="R22" s="62"/>
      <c r="S22" s="63"/>
      <c r="T22" s="65"/>
      <c r="U22" s="66"/>
      <c r="V22" s="67"/>
      <c r="W22" s="65"/>
      <c r="X22" s="67"/>
      <c r="Y22" s="67"/>
      <c r="Z22" s="70" t="str">
        <f t="shared" si="12"/>
        <v/>
      </c>
      <c r="AA22" s="70" t="str">
        <f t="shared" ref="AA22:AA30" si="16">IF(V22&gt;0,Z22*0.062,"")</f>
        <v/>
      </c>
      <c r="AB22" s="70" t="str">
        <f t="shared" si="13"/>
        <v/>
      </c>
      <c r="AC22" s="67"/>
      <c r="AD22" s="70" t="str">
        <f t="shared" ref="AD22:AD30" si="17">IF(V22&gt;0,Z22*0.0307,"")</f>
        <v/>
      </c>
      <c r="AE22" s="70" t="str">
        <f t="shared" ref="AE22:AE30" si="18">IF(V22&gt;0,Z22*0.0007,"")</f>
        <v/>
      </c>
      <c r="AF22" s="70" t="str">
        <f t="shared" si="14"/>
        <v/>
      </c>
      <c r="AG22" s="67"/>
      <c r="AH22" s="67"/>
      <c r="AI22" s="67"/>
      <c r="AJ22" s="65"/>
      <c r="AK22" s="70" t="str">
        <f t="shared" si="15"/>
        <v/>
      </c>
      <c r="AL22" s="67"/>
      <c r="AM22" s="67"/>
      <c r="AN22" s="67"/>
      <c r="AO22" s="67"/>
      <c r="AP22" s="67"/>
      <c r="AQ22" s="67"/>
      <c r="AR22" s="67"/>
      <c r="AS22" s="67"/>
      <c r="AT22" s="69"/>
      <c r="AU22" s="77" t="s">
        <v>162</v>
      </c>
      <c r="AV22" s="87"/>
      <c r="AW22" s="69"/>
      <c r="AX22" s="69"/>
      <c r="AY22" s="69"/>
      <c r="AZ22" s="69"/>
      <c r="BA22" s="69"/>
      <c r="BB22" s="69"/>
      <c r="BC22" s="69"/>
    </row>
    <row r="23" spans="1:55">
      <c r="A23" s="64" t="s">
        <v>151</v>
      </c>
      <c r="B23" s="364"/>
      <c r="C23" s="364"/>
      <c r="D23" s="364"/>
      <c r="E23" s="364"/>
      <c r="F23" s="61"/>
      <c r="G23" s="62"/>
      <c r="H23" s="62"/>
      <c r="I23" s="62"/>
      <c r="J23" s="62"/>
      <c r="K23" s="62"/>
      <c r="L23" s="63"/>
      <c r="M23" s="61"/>
      <c r="N23" s="62"/>
      <c r="O23" s="62"/>
      <c r="P23" s="62"/>
      <c r="Q23" s="62"/>
      <c r="R23" s="62"/>
      <c r="S23" s="63"/>
      <c r="T23" s="65"/>
      <c r="U23" s="66"/>
      <c r="V23" s="67"/>
      <c r="W23" s="65"/>
      <c r="X23" s="67"/>
      <c r="Y23" s="67"/>
      <c r="Z23" s="70" t="str">
        <f t="shared" si="12"/>
        <v/>
      </c>
      <c r="AA23" s="70" t="str">
        <f t="shared" si="16"/>
        <v/>
      </c>
      <c r="AB23" s="70" t="str">
        <f t="shared" si="13"/>
        <v/>
      </c>
      <c r="AC23" s="67"/>
      <c r="AD23" s="70" t="str">
        <f t="shared" si="17"/>
        <v/>
      </c>
      <c r="AE23" s="70" t="str">
        <f t="shared" si="18"/>
        <v/>
      </c>
      <c r="AF23" s="70" t="str">
        <f t="shared" si="14"/>
        <v/>
      </c>
      <c r="AG23" s="67"/>
      <c r="AH23" s="67"/>
      <c r="AI23" s="67"/>
      <c r="AJ23" s="65"/>
      <c r="AK23" s="70" t="str">
        <f t="shared" si="15"/>
        <v/>
      </c>
      <c r="AL23" s="67"/>
      <c r="AM23" s="67"/>
      <c r="AN23" s="67"/>
      <c r="AO23" s="67"/>
      <c r="AP23" s="67"/>
      <c r="AQ23" s="67"/>
      <c r="AR23" s="67"/>
      <c r="AS23" s="67"/>
      <c r="AT23" s="69"/>
      <c r="AU23" s="69"/>
      <c r="AV23" s="69"/>
      <c r="AW23" s="69"/>
      <c r="AX23" s="69"/>
      <c r="AY23" s="69"/>
      <c r="AZ23" s="69"/>
      <c r="BA23" s="69"/>
      <c r="BB23" s="69"/>
      <c r="BC23" s="69"/>
    </row>
    <row r="24" spans="1:55">
      <c r="A24" s="64" t="s">
        <v>152</v>
      </c>
      <c r="B24" s="364"/>
      <c r="C24" s="364"/>
      <c r="D24" s="364"/>
      <c r="E24" s="364"/>
      <c r="F24" s="61"/>
      <c r="G24" s="62"/>
      <c r="H24" s="62"/>
      <c r="I24" s="62"/>
      <c r="J24" s="62"/>
      <c r="K24" s="62"/>
      <c r="L24" s="63"/>
      <c r="M24" s="61"/>
      <c r="N24" s="62"/>
      <c r="O24" s="62"/>
      <c r="P24" s="62"/>
      <c r="Q24" s="62"/>
      <c r="R24" s="62"/>
      <c r="S24" s="63"/>
      <c r="T24" s="65"/>
      <c r="U24" s="66"/>
      <c r="V24" s="67"/>
      <c r="W24" s="65"/>
      <c r="X24" s="67"/>
      <c r="Y24" s="67"/>
      <c r="Z24" s="70" t="str">
        <f t="shared" si="12"/>
        <v/>
      </c>
      <c r="AA24" s="70" t="str">
        <f t="shared" si="16"/>
        <v/>
      </c>
      <c r="AB24" s="70" t="str">
        <f t="shared" si="13"/>
        <v/>
      </c>
      <c r="AC24" s="67"/>
      <c r="AD24" s="70" t="str">
        <f t="shared" si="17"/>
        <v/>
      </c>
      <c r="AE24" s="70" t="str">
        <f t="shared" si="18"/>
        <v/>
      </c>
      <c r="AF24" s="70" t="str">
        <f t="shared" si="14"/>
        <v/>
      </c>
      <c r="AG24" s="67"/>
      <c r="AH24" s="67"/>
      <c r="AI24" s="67"/>
      <c r="AJ24" s="65"/>
      <c r="AK24" s="70" t="str">
        <f t="shared" si="15"/>
        <v/>
      </c>
      <c r="AL24" s="67"/>
      <c r="AM24" s="67"/>
      <c r="AN24" s="67"/>
      <c r="AO24" s="67"/>
      <c r="AP24" s="67"/>
      <c r="AQ24" s="67"/>
      <c r="AR24" s="67"/>
      <c r="AS24" s="67"/>
      <c r="AT24" s="69"/>
      <c r="AU24" s="69"/>
      <c r="AV24" s="69"/>
      <c r="AW24" s="69"/>
      <c r="AX24" s="69"/>
      <c r="AY24" s="69"/>
      <c r="AZ24" s="69"/>
      <c r="BA24" s="69"/>
      <c r="BB24" s="69"/>
      <c r="BC24" s="69"/>
    </row>
    <row r="25" spans="1:55">
      <c r="A25" s="64" t="s">
        <v>153</v>
      </c>
      <c r="B25" s="364"/>
      <c r="C25" s="364"/>
      <c r="D25" s="364"/>
      <c r="E25" s="364"/>
      <c r="F25" s="61"/>
      <c r="G25" s="62"/>
      <c r="H25" s="62"/>
      <c r="I25" s="62"/>
      <c r="J25" s="62"/>
      <c r="K25" s="62"/>
      <c r="L25" s="63"/>
      <c r="M25" s="61"/>
      <c r="N25" s="62"/>
      <c r="O25" s="62"/>
      <c r="P25" s="62"/>
      <c r="Q25" s="62"/>
      <c r="R25" s="62"/>
      <c r="S25" s="63"/>
      <c r="T25" s="65"/>
      <c r="U25" s="66"/>
      <c r="V25" s="67"/>
      <c r="W25" s="65"/>
      <c r="X25" s="67"/>
      <c r="Y25" s="67"/>
      <c r="Z25" s="70" t="str">
        <f t="shared" si="12"/>
        <v/>
      </c>
      <c r="AA25" s="70" t="str">
        <f t="shared" si="16"/>
        <v/>
      </c>
      <c r="AB25" s="70" t="str">
        <f t="shared" si="13"/>
        <v/>
      </c>
      <c r="AC25" s="67"/>
      <c r="AD25" s="70" t="str">
        <f t="shared" si="17"/>
        <v/>
      </c>
      <c r="AE25" s="70" t="str">
        <f t="shared" si="18"/>
        <v/>
      </c>
      <c r="AF25" s="70" t="str">
        <f t="shared" si="14"/>
        <v/>
      </c>
      <c r="AG25" s="67"/>
      <c r="AH25" s="67"/>
      <c r="AI25" s="67"/>
      <c r="AJ25" s="65"/>
      <c r="AK25" s="70" t="str">
        <f t="shared" si="15"/>
        <v/>
      </c>
      <c r="AL25" s="67"/>
      <c r="AM25" s="67"/>
      <c r="AN25" s="67"/>
      <c r="AO25" s="67"/>
      <c r="AP25" s="67"/>
      <c r="AQ25" s="67"/>
      <c r="AR25" s="67"/>
      <c r="AS25" s="67"/>
      <c r="AT25" s="69"/>
      <c r="AU25" s="69"/>
      <c r="AV25" s="69"/>
      <c r="AW25" s="69"/>
      <c r="AX25" s="69"/>
      <c r="AY25" s="69"/>
      <c r="AZ25" s="69"/>
      <c r="BA25" s="69"/>
      <c r="BB25" s="69"/>
      <c r="BC25" s="69"/>
    </row>
    <row r="26" spans="1:55">
      <c r="A26" s="64" t="s">
        <v>154</v>
      </c>
      <c r="B26" s="364"/>
      <c r="C26" s="364"/>
      <c r="D26" s="364"/>
      <c r="E26" s="364"/>
      <c r="F26" s="61"/>
      <c r="G26" s="62"/>
      <c r="H26" s="62"/>
      <c r="I26" s="62"/>
      <c r="J26" s="62"/>
      <c r="K26" s="62"/>
      <c r="L26" s="63"/>
      <c r="M26" s="61"/>
      <c r="N26" s="62"/>
      <c r="O26" s="62"/>
      <c r="P26" s="62"/>
      <c r="Q26" s="62"/>
      <c r="R26" s="62"/>
      <c r="S26" s="63"/>
      <c r="T26" s="65"/>
      <c r="U26" s="66"/>
      <c r="V26" s="67"/>
      <c r="W26" s="65"/>
      <c r="X26" s="67"/>
      <c r="Y26" s="67"/>
      <c r="Z26" s="70" t="str">
        <f t="shared" si="12"/>
        <v/>
      </c>
      <c r="AA26" s="70" t="str">
        <f t="shared" si="16"/>
        <v/>
      </c>
      <c r="AB26" s="70" t="str">
        <f t="shared" si="13"/>
        <v/>
      </c>
      <c r="AC26" s="67"/>
      <c r="AD26" s="70" t="str">
        <f t="shared" si="17"/>
        <v/>
      </c>
      <c r="AE26" s="70" t="str">
        <f t="shared" si="18"/>
        <v/>
      </c>
      <c r="AF26" s="70" t="str">
        <f t="shared" si="14"/>
        <v/>
      </c>
      <c r="AG26" s="67"/>
      <c r="AH26" s="67"/>
      <c r="AI26" s="67"/>
      <c r="AJ26" s="65"/>
      <c r="AK26" s="70" t="str">
        <f t="shared" si="15"/>
        <v/>
      </c>
      <c r="AL26" s="67"/>
      <c r="AM26" s="67"/>
      <c r="AN26" s="67"/>
      <c r="AO26" s="67"/>
      <c r="AP26" s="67"/>
      <c r="AQ26" s="67"/>
      <c r="AR26" s="67"/>
      <c r="AS26" s="67"/>
      <c r="AT26" s="69"/>
      <c r="AU26" s="69"/>
      <c r="AV26" s="69"/>
      <c r="AW26" s="69"/>
      <c r="AX26" s="69"/>
      <c r="AY26" s="69"/>
      <c r="AZ26" s="69"/>
      <c r="BA26" s="69"/>
      <c r="BB26" s="69"/>
      <c r="BC26" s="69"/>
    </row>
    <row r="27" spans="1:55">
      <c r="A27" s="64" t="s">
        <v>155</v>
      </c>
      <c r="B27" s="364"/>
      <c r="C27" s="364"/>
      <c r="D27" s="364"/>
      <c r="E27" s="364"/>
      <c r="F27" s="61"/>
      <c r="G27" s="62"/>
      <c r="H27" s="62"/>
      <c r="I27" s="62"/>
      <c r="J27" s="62"/>
      <c r="K27" s="62"/>
      <c r="L27" s="63"/>
      <c r="M27" s="61"/>
      <c r="N27" s="62"/>
      <c r="O27" s="62"/>
      <c r="P27" s="62"/>
      <c r="Q27" s="62"/>
      <c r="R27" s="62"/>
      <c r="S27" s="63"/>
      <c r="T27" s="65"/>
      <c r="U27" s="66"/>
      <c r="V27" s="67"/>
      <c r="W27" s="65"/>
      <c r="X27" s="67"/>
      <c r="Y27" s="309"/>
      <c r="Z27" s="70" t="str">
        <f t="shared" si="12"/>
        <v/>
      </c>
      <c r="AA27" s="70" t="str">
        <f t="shared" si="16"/>
        <v/>
      </c>
      <c r="AB27" s="70" t="str">
        <f>IF(V27&gt;0,Z27*0.0145,"")</f>
        <v/>
      </c>
      <c r="AC27" s="67"/>
      <c r="AD27" s="70" t="str">
        <f t="shared" si="17"/>
        <v/>
      </c>
      <c r="AE27" s="70" t="str">
        <f t="shared" si="18"/>
        <v/>
      </c>
      <c r="AF27" s="70" t="str">
        <f t="shared" si="14"/>
        <v/>
      </c>
      <c r="AG27" s="67"/>
      <c r="AH27" s="67"/>
      <c r="AI27" s="67"/>
      <c r="AJ27" s="65"/>
      <c r="AK27" s="70" t="str">
        <f t="shared" si="15"/>
        <v/>
      </c>
      <c r="AL27" s="67"/>
      <c r="AM27" s="67"/>
      <c r="AN27" s="67"/>
      <c r="AO27" s="67"/>
      <c r="AP27" s="67"/>
      <c r="AQ27" s="67"/>
      <c r="AR27" s="67"/>
      <c r="AS27" s="67"/>
      <c r="AT27" s="69"/>
      <c r="AU27" s="69"/>
      <c r="AV27" s="69"/>
      <c r="AW27" s="69"/>
      <c r="AX27" s="69"/>
      <c r="AY27" s="69"/>
      <c r="AZ27" s="69"/>
      <c r="BA27" s="69"/>
      <c r="BB27" s="69"/>
      <c r="BC27" s="69"/>
    </row>
    <row r="28" spans="1:55">
      <c r="A28" s="64" t="s">
        <v>156</v>
      </c>
      <c r="B28" s="364"/>
      <c r="C28" s="364"/>
      <c r="D28" s="364"/>
      <c r="E28" s="364"/>
      <c r="F28" s="61"/>
      <c r="G28" s="62"/>
      <c r="H28" s="62"/>
      <c r="I28" s="62"/>
      <c r="J28" s="62"/>
      <c r="K28" s="62"/>
      <c r="L28" s="63"/>
      <c r="M28" s="61"/>
      <c r="N28" s="62"/>
      <c r="O28" s="62"/>
      <c r="P28" s="62"/>
      <c r="Q28" s="62"/>
      <c r="R28" s="62"/>
      <c r="S28" s="63"/>
      <c r="T28" s="65"/>
      <c r="U28" s="66"/>
      <c r="V28" s="67"/>
      <c r="W28" s="65"/>
      <c r="X28" s="67"/>
      <c r="Y28" s="67"/>
      <c r="Z28" s="70" t="str">
        <f t="shared" si="12"/>
        <v/>
      </c>
      <c r="AA28" s="70" t="str">
        <f t="shared" si="16"/>
        <v/>
      </c>
      <c r="AB28" s="70" t="str">
        <f>IF(V28&gt;0,Z28*0.0145,"")</f>
        <v/>
      </c>
      <c r="AC28" s="67"/>
      <c r="AD28" s="70" t="str">
        <f t="shared" si="17"/>
        <v/>
      </c>
      <c r="AE28" s="70" t="str">
        <f t="shared" si="18"/>
        <v/>
      </c>
      <c r="AF28" s="70" t="str">
        <f t="shared" si="14"/>
        <v/>
      </c>
      <c r="AG28" s="67"/>
      <c r="AH28" s="67"/>
      <c r="AI28" s="67"/>
      <c r="AJ28" s="65"/>
      <c r="AK28" s="70" t="str">
        <f t="shared" si="15"/>
        <v/>
      </c>
      <c r="AL28" s="67"/>
      <c r="AM28" s="67"/>
      <c r="AN28" s="67"/>
      <c r="AO28" s="67"/>
      <c r="AP28" s="67"/>
      <c r="AQ28" s="67"/>
      <c r="AR28" s="67"/>
      <c r="AS28" s="67"/>
      <c r="AT28" s="69"/>
      <c r="AU28" s="69"/>
      <c r="AV28" s="69"/>
      <c r="AW28" s="69"/>
      <c r="AX28" s="69"/>
      <c r="AY28" s="69"/>
      <c r="AZ28" s="69"/>
      <c r="BA28" s="69"/>
      <c r="BB28" s="69"/>
      <c r="BC28" s="69"/>
    </row>
    <row r="29" spans="1:55">
      <c r="A29" s="358" t="s">
        <v>158</v>
      </c>
      <c r="B29" s="364"/>
      <c r="C29" s="364"/>
      <c r="D29" s="364"/>
      <c r="E29" s="364"/>
      <c r="F29" s="61"/>
      <c r="G29" s="62"/>
      <c r="H29" s="62"/>
      <c r="I29" s="62"/>
      <c r="J29" s="62"/>
      <c r="K29" s="62"/>
      <c r="L29" s="63"/>
      <c r="M29" s="61"/>
      <c r="N29" s="62"/>
      <c r="O29" s="62"/>
      <c r="P29" s="62"/>
      <c r="Q29" s="62"/>
      <c r="R29" s="62"/>
      <c r="S29" s="63"/>
      <c r="T29" s="65"/>
      <c r="U29" s="66"/>
      <c r="V29" s="67"/>
      <c r="W29" s="65"/>
      <c r="X29" s="67"/>
      <c r="Y29" s="67"/>
      <c r="Z29" s="70" t="str">
        <f t="shared" si="12"/>
        <v/>
      </c>
      <c r="AA29" s="70" t="str">
        <f t="shared" si="16"/>
        <v/>
      </c>
      <c r="AB29" s="70" t="str">
        <f>IF(V29&gt;0,Z29*0.0145,"")</f>
        <v/>
      </c>
      <c r="AC29" s="67"/>
      <c r="AD29" s="70" t="str">
        <f t="shared" si="17"/>
        <v/>
      </c>
      <c r="AE29" s="70" t="str">
        <f t="shared" si="18"/>
        <v/>
      </c>
      <c r="AF29" s="70" t="str">
        <f t="shared" si="14"/>
        <v/>
      </c>
      <c r="AG29" s="67"/>
      <c r="AH29" s="67"/>
      <c r="AI29" s="67"/>
      <c r="AJ29" s="65"/>
      <c r="AK29" s="70" t="str">
        <f t="shared" si="15"/>
        <v/>
      </c>
      <c r="AL29" s="67"/>
      <c r="AM29" s="67"/>
      <c r="AN29" s="67"/>
      <c r="AO29" s="67"/>
      <c r="AP29" s="67"/>
      <c r="AQ29" s="67"/>
      <c r="AR29" s="67"/>
      <c r="AS29" s="67"/>
      <c r="AT29" s="69"/>
      <c r="AU29" s="69"/>
      <c r="AV29" s="69"/>
      <c r="AW29" s="69"/>
      <c r="AX29" s="69"/>
      <c r="AY29" s="69"/>
      <c r="AZ29" s="69"/>
      <c r="BA29" s="69"/>
      <c r="BB29" s="69"/>
      <c r="BC29" s="69"/>
    </row>
    <row r="30" spans="1:55">
      <c r="A30" s="64" t="s">
        <v>157</v>
      </c>
      <c r="B30" s="364"/>
      <c r="C30" s="364"/>
      <c r="D30" s="364"/>
      <c r="E30" s="364"/>
      <c r="F30" s="61"/>
      <c r="G30" s="62"/>
      <c r="H30" s="62"/>
      <c r="I30" s="62"/>
      <c r="J30" s="62"/>
      <c r="K30" s="62"/>
      <c r="L30" s="63"/>
      <c r="M30" s="61"/>
      <c r="N30" s="62"/>
      <c r="O30" s="62"/>
      <c r="P30" s="62"/>
      <c r="Q30" s="62"/>
      <c r="R30" s="62"/>
      <c r="S30" s="63"/>
      <c r="T30" s="65"/>
      <c r="U30" s="66"/>
      <c r="V30" s="67"/>
      <c r="W30" s="65"/>
      <c r="X30" s="67"/>
      <c r="Y30" s="67"/>
      <c r="Z30" s="70" t="str">
        <f t="shared" si="12"/>
        <v/>
      </c>
      <c r="AA30" s="70" t="str">
        <f t="shared" si="16"/>
        <v/>
      </c>
      <c r="AB30" s="70" t="str">
        <f>IF(V30&gt;0,Z30*0.0145,"")</f>
        <v/>
      </c>
      <c r="AC30" s="67"/>
      <c r="AD30" s="70" t="str">
        <f t="shared" si="17"/>
        <v/>
      </c>
      <c r="AE30" s="70" t="str">
        <f t="shared" si="18"/>
        <v/>
      </c>
      <c r="AF30" s="70" t="str">
        <f t="shared" si="14"/>
        <v/>
      </c>
      <c r="AG30" s="67"/>
      <c r="AH30" s="67"/>
      <c r="AI30" s="67"/>
      <c r="AJ30" s="65"/>
      <c r="AK30" s="70" t="str">
        <f t="shared" si="15"/>
        <v/>
      </c>
      <c r="AL30" s="67"/>
      <c r="AM30" s="67"/>
      <c r="AN30" s="67"/>
      <c r="AO30" s="67"/>
      <c r="AP30" s="67"/>
      <c r="AQ30" s="67"/>
      <c r="AR30" s="67"/>
      <c r="AS30" s="67"/>
      <c r="AT30" s="69"/>
      <c r="AU30" s="69"/>
      <c r="AV30" s="69"/>
      <c r="AW30" s="69"/>
      <c r="AX30" s="69"/>
      <c r="AY30" s="69"/>
      <c r="AZ30" s="69"/>
      <c r="BA30" s="69"/>
      <c r="BB30" s="69"/>
      <c r="BC30" s="69"/>
    </row>
    <row r="31" spans="1:55">
      <c r="A31" s="64"/>
      <c r="B31" s="364"/>
      <c r="C31" s="364"/>
      <c r="D31" s="364"/>
      <c r="E31" s="364"/>
      <c r="F31" s="61"/>
      <c r="G31" s="62"/>
      <c r="H31" s="62"/>
      <c r="I31" s="62"/>
      <c r="J31" s="62"/>
      <c r="K31" s="62"/>
      <c r="L31" s="63"/>
      <c r="M31" s="61"/>
      <c r="N31" s="62"/>
      <c r="O31" s="62"/>
      <c r="P31" s="62"/>
      <c r="Q31" s="62"/>
      <c r="R31" s="62"/>
      <c r="S31" s="63"/>
      <c r="T31" s="68"/>
      <c r="U31" s="66"/>
      <c r="V31" s="67"/>
      <c r="W31" s="65"/>
      <c r="X31" s="67"/>
      <c r="Y31" s="67"/>
      <c r="Z31" s="70" t="str">
        <f>IF(V31="","",V31+Y31)</f>
        <v/>
      </c>
      <c r="AA31" s="67"/>
      <c r="AB31" s="67"/>
      <c r="AC31" s="67"/>
      <c r="AD31" s="67"/>
      <c r="AE31" s="67"/>
      <c r="AF31" s="70"/>
      <c r="AG31" s="67"/>
      <c r="AH31" s="67"/>
      <c r="AI31" s="67"/>
      <c r="AJ31" s="65"/>
      <c r="AK31" s="70" t="str">
        <f t="shared" si="15"/>
        <v/>
      </c>
      <c r="AL31" s="67"/>
      <c r="AM31" s="67"/>
      <c r="AN31" s="67"/>
      <c r="AO31" s="67"/>
      <c r="AP31" s="67"/>
      <c r="AQ31" s="67"/>
      <c r="AR31" s="67"/>
      <c r="AS31" s="67"/>
      <c r="AT31" s="69"/>
      <c r="AU31" s="69"/>
      <c r="AV31" s="69"/>
      <c r="AW31" s="69"/>
      <c r="AX31" s="69"/>
      <c r="AY31" s="69"/>
      <c r="AZ31" s="69"/>
      <c r="BA31" s="69"/>
      <c r="BB31" s="69"/>
      <c r="BC31" s="69"/>
    </row>
    <row r="32" spans="1:55">
      <c r="A32" s="64"/>
      <c r="B32" s="364"/>
      <c r="C32" s="364"/>
      <c r="D32" s="364"/>
      <c r="E32" s="364"/>
      <c r="F32" s="61"/>
      <c r="G32" s="62"/>
      <c r="H32" s="62"/>
      <c r="I32" s="62"/>
      <c r="J32" s="62"/>
      <c r="K32" s="62"/>
      <c r="L32" s="63"/>
      <c r="M32" s="61"/>
      <c r="N32" s="62"/>
      <c r="O32" s="62"/>
      <c r="P32" s="62"/>
      <c r="Q32" s="62"/>
      <c r="R32" s="62"/>
      <c r="S32" s="63"/>
      <c r="T32" s="68"/>
      <c r="U32" s="66"/>
      <c r="V32" s="67"/>
      <c r="W32" s="65"/>
      <c r="X32" s="67"/>
      <c r="Y32" s="67"/>
      <c r="Z32" s="70" t="str">
        <f>IF(V32="","",V32+Y32)</f>
        <v/>
      </c>
      <c r="AA32" s="67"/>
      <c r="AB32" s="67"/>
      <c r="AC32" s="67"/>
      <c r="AD32" s="67"/>
      <c r="AE32" s="67"/>
      <c r="AF32" s="70"/>
      <c r="AG32" s="67"/>
      <c r="AH32" s="67"/>
      <c r="AI32" s="67"/>
      <c r="AJ32" s="65"/>
      <c r="AK32" s="70" t="str">
        <f t="shared" si="15"/>
        <v/>
      </c>
      <c r="AL32" s="67"/>
      <c r="AM32" s="67"/>
      <c r="AN32" s="67"/>
      <c r="AO32" s="67"/>
      <c r="AP32" s="67"/>
      <c r="AQ32" s="67"/>
      <c r="AR32" s="67"/>
      <c r="AS32" s="67"/>
      <c r="AT32" s="69"/>
      <c r="AU32" s="69"/>
      <c r="AV32" s="69"/>
      <c r="AW32" s="69"/>
      <c r="AX32" s="69"/>
      <c r="AY32" s="69"/>
      <c r="AZ32" s="69"/>
      <c r="BA32" s="69"/>
      <c r="BB32" s="69"/>
      <c r="BC32" s="69"/>
    </row>
    <row r="33" spans="1:55" ht="13.8" thickBot="1">
      <c r="A33" s="64"/>
      <c r="B33" s="364"/>
      <c r="C33" s="364"/>
      <c r="D33" s="364"/>
      <c r="E33" s="364"/>
      <c r="F33" s="61"/>
      <c r="G33" s="62"/>
      <c r="H33" s="62"/>
      <c r="I33" s="62"/>
      <c r="J33" s="62"/>
      <c r="K33" s="62"/>
      <c r="L33" s="63"/>
      <c r="M33" s="61"/>
      <c r="N33" s="62"/>
      <c r="O33" s="62"/>
      <c r="P33" s="62"/>
      <c r="Q33" s="62"/>
      <c r="R33" s="62"/>
      <c r="S33" s="63"/>
      <c r="T33" s="68"/>
      <c r="U33" s="66"/>
      <c r="V33" s="203"/>
      <c r="W33" s="204"/>
      <c r="X33" s="203"/>
      <c r="Y33" s="203"/>
      <c r="Z33" s="205" t="str">
        <f>IF(V33="","",V33+Y33)</f>
        <v/>
      </c>
      <c r="AA33" s="203"/>
      <c r="AB33" s="203"/>
      <c r="AC33" s="203"/>
      <c r="AD33" s="203"/>
      <c r="AE33" s="203"/>
      <c r="AF33" s="70"/>
      <c r="AG33" s="203"/>
      <c r="AH33" s="203"/>
      <c r="AI33" s="203"/>
      <c r="AJ33" s="204"/>
      <c r="AK33" s="205" t="str">
        <f t="shared" si="15"/>
        <v/>
      </c>
      <c r="AL33" s="203"/>
      <c r="AM33" s="203"/>
      <c r="AN33" s="203"/>
      <c r="AO33" s="203"/>
      <c r="AP33" s="203"/>
      <c r="AQ33" s="203"/>
      <c r="AR33" s="203"/>
      <c r="AS33" s="203"/>
      <c r="AT33" s="69"/>
      <c r="AU33" s="69"/>
      <c r="AV33" s="69"/>
      <c r="AW33" s="69"/>
      <c r="AX33" s="69"/>
      <c r="AY33" s="69"/>
      <c r="AZ33" s="69"/>
      <c r="BA33" s="69"/>
      <c r="BB33" s="69"/>
      <c r="BC33" s="69"/>
    </row>
    <row r="34" spans="1:55" ht="13.8" thickBot="1">
      <c r="A34" s="64" t="s">
        <v>149</v>
      </c>
      <c r="B34" s="364"/>
      <c r="C34" s="364"/>
      <c r="D34" s="364"/>
      <c r="E34" s="364"/>
      <c r="F34" s="61"/>
      <c r="G34" s="62"/>
      <c r="H34" s="62"/>
      <c r="I34" s="62"/>
      <c r="J34" s="62"/>
      <c r="K34" s="62"/>
      <c r="L34" s="63"/>
      <c r="M34" s="61"/>
      <c r="N34" s="62"/>
      <c r="O34" s="62"/>
      <c r="P34" s="62"/>
      <c r="Q34" s="62"/>
      <c r="R34" s="62"/>
      <c r="S34" s="63"/>
      <c r="T34" s="68"/>
      <c r="U34" s="66"/>
      <c r="V34" s="192" t="str">
        <f>IF(V21="","",SUM(V21:V33))</f>
        <v/>
      </c>
      <c r="W34" s="206"/>
      <c r="X34" s="207"/>
      <c r="Y34" s="192" t="str">
        <f>IF(Y21="","",SUM(Y21:Y33))</f>
        <v/>
      </c>
      <c r="Z34" s="192" t="str">
        <f t="shared" ref="Z34:AI34" si="19">IF($Z21="","",SUM(Z21:Z33))</f>
        <v/>
      </c>
      <c r="AA34" s="192" t="str">
        <f t="shared" si="19"/>
        <v/>
      </c>
      <c r="AB34" s="192" t="str">
        <f t="shared" si="19"/>
        <v/>
      </c>
      <c r="AC34" s="192" t="str">
        <f t="shared" si="19"/>
        <v/>
      </c>
      <c r="AD34" s="192" t="str">
        <f t="shared" si="19"/>
        <v/>
      </c>
      <c r="AE34" s="192" t="str">
        <f t="shared" si="19"/>
        <v/>
      </c>
      <c r="AF34" s="192" t="str">
        <f t="shared" si="19"/>
        <v/>
      </c>
      <c r="AG34" s="192" t="str">
        <f t="shared" si="19"/>
        <v/>
      </c>
      <c r="AH34" s="192" t="str">
        <f t="shared" si="19"/>
        <v/>
      </c>
      <c r="AI34" s="192" t="str">
        <f t="shared" si="19"/>
        <v/>
      </c>
      <c r="AJ34" s="193"/>
      <c r="AK34" s="192" t="str">
        <f t="shared" ref="AK34:AS34" si="20">IF($AK21="","",SUM(AK21:AK33))</f>
        <v/>
      </c>
      <c r="AL34" s="192" t="str">
        <f t="shared" si="20"/>
        <v/>
      </c>
      <c r="AM34" s="192" t="str">
        <f t="shared" si="20"/>
        <v/>
      </c>
      <c r="AN34" s="192" t="str">
        <f t="shared" si="20"/>
        <v/>
      </c>
      <c r="AO34" s="192" t="str">
        <f t="shared" si="20"/>
        <v/>
      </c>
      <c r="AP34" s="192" t="str">
        <f t="shared" si="20"/>
        <v/>
      </c>
      <c r="AQ34" s="192" t="str">
        <f t="shared" si="20"/>
        <v/>
      </c>
      <c r="AR34" s="192" t="str">
        <f t="shared" si="20"/>
        <v/>
      </c>
      <c r="AS34" s="192" t="str">
        <f t="shared" si="20"/>
        <v/>
      </c>
    </row>
    <row r="35" spans="1:55" s="37" customFormat="1" ht="16.5" customHeight="1" thickTop="1">
      <c r="A35" s="174" t="s">
        <v>178</v>
      </c>
      <c r="B35" s="175"/>
      <c r="C35" s="175"/>
      <c r="D35" s="175"/>
      <c r="E35" s="175"/>
      <c r="F35" s="165"/>
      <c r="G35" s="165"/>
      <c r="H35" s="165"/>
      <c r="I35" s="165"/>
      <c r="J35" s="165"/>
      <c r="K35" s="165"/>
      <c r="L35" s="165"/>
      <c r="M35" s="165"/>
      <c r="N35" s="165"/>
      <c r="O35" s="165"/>
      <c r="P35" s="165"/>
      <c r="Q35" s="165"/>
      <c r="R35" s="165"/>
      <c r="S35" s="165"/>
      <c r="T35" s="175"/>
      <c r="U35" s="176"/>
      <c r="V35" s="186"/>
      <c r="W35" s="187"/>
      <c r="X35" s="188"/>
      <c r="Y35" s="186"/>
      <c r="Z35" s="189"/>
      <c r="AA35" s="188"/>
      <c r="AB35" s="188"/>
      <c r="AC35" s="188"/>
      <c r="AD35" s="188"/>
      <c r="AE35" s="188"/>
      <c r="AF35" s="188"/>
      <c r="AG35" s="190"/>
      <c r="AH35" s="190"/>
      <c r="AI35" s="190"/>
      <c r="AJ35" s="187"/>
      <c r="AK35" s="186"/>
      <c r="AL35" s="188"/>
      <c r="AM35" s="188"/>
      <c r="AN35" s="188"/>
      <c r="AO35" s="188"/>
      <c r="AP35" s="188"/>
      <c r="AQ35" s="188"/>
      <c r="AR35" s="188"/>
      <c r="AS35" s="191"/>
      <c r="AU35" s="76" t="s">
        <v>242</v>
      </c>
    </row>
    <row r="36" spans="1:55">
      <c r="A36" s="68" t="s">
        <v>147</v>
      </c>
      <c r="B36" s="364"/>
      <c r="C36" s="364"/>
      <c r="D36" s="364"/>
      <c r="E36" s="364"/>
      <c r="F36" s="61"/>
      <c r="G36" s="62"/>
      <c r="H36" s="62"/>
      <c r="I36" s="62"/>
      <c r="J36" s="62"/>
      <c r="K36" s="62"/>
      <c r="L36" s="63"/>
      <c r="M36" s="61"/>
      <c r="N36" s="62"/>
      <c r="O36" s="62"/>
      <c r="P36" s="62"/>
      <c r="Q36" s="62"/>
      <c r="R36" s="62"/>
      <c r="S36" s="63"/>
      <c r="T36" s="65"/>
      <c r="U36" s="66"/>
      <c r="V36" s="67"/>
      <c r="W36" s="65"/>
      <c r="X36" s="67"/>
      <c r="Y36" s="309"/>
      <c r="Z36" s="70" t="str">
        <f t="shared" ref="Z36:Z45" si="21">IF(V36="","",V36+Y36)</f>
        <v/>
      </c>
      <c r="AA36" s="70" t="str">
        <f>IF(V36&gt;0,Z36*0.062,"")</f>
        <v/>
      </c>
      <c r="AB36" s="70" t="str">
        <f t="shared" ref="AB36:AB45" si="22">IF(V36&gt;0,Z36*0.0145,"")</f>
        <v/>
      </c>
      <c r="AC36" s="67"/>
      <c r="AD36" s="70" t="str">
        <f t="shared" ref="AD36:AD45" si="23">IF(V36&gt;0,Z36*0.0307,"")</f>
        <v/>
      </c>
      <c r="AE36" s="70" t="str">
        <f>IF(V36&gt;0,Z36*0.0007,"")</f>
        <v/>
      </c>
      <c r="AF36" s="70" t="str">
        <f>IF(V36&gt;0,Z36*0.039102,"")</f>
        <v/>
      </c>
      <c r="AG36" s="67"/>
      <c r="AH36" s="67"/>
      <c r="AI36" s="67"/>
      <c r="AJ36" s="65"/>
      <c r="AK36" s="70" t="str">
        <f t="shared" ref="AK36:AK45" si="24">IF(Z36="","",Z36-SUM(AA36:AI36))</f>
        <v/>
      </c>
      <c r="AL36" s="67"/>
      <c r="AM36" s="67"/>
      <c r="AN36" s="67"/>
      <c r="AO36" s="67"/>
      <c r="AP36" s="67"/>
      <c r="AQ36" s="67"/>
      <c r="AR36" s="67"/>
      <c r="AS36" s="67"/>
      <c r="AU36" s="77" t="s">
        <v>161</v>
      </c>
      <c r="AV36" s="87"/>
    </row>
    <row r="37" spans="1:55">
      <c r="A37" s="64" t="s">
        <v>150</v>
      </c>
      <c r="B37" s="364"/>
      <c r="C37" s="364"/>
      <c r="D37" s="364"/>
      <c r="E37" s="364"/>
      <c r="F37" s="61"/>
      <c r="G37" s="62"/>
      <c r="H37" s="62"/>
      <c r="I37" s="62"/>
      <c r="J37" s="62"/>
      <c r="K37" s="62"/>
      <c r="L37" s="63"/>
      <c r="M37" s="61"/>
      <c r="N37" s="62"/>
      <c r="O37" s="62"/>
      <c r="P37" s="62"/>
      <c r="Q37" s="62"/>
      <c r="R37" s="62"/>
      <c r="S37" s="63"/>
      <c r="T37" s="65"/>
      <c r="U37" s="66"/>
      <c r="V37" s="67"/>
      <c r="W37" s="65"/>
      <c r="X37" s="67"/>
      <c r="Y37" s="67"/>
      <c r="Z37" s="70" t="str">
        <f t="shared" si="21"/>
        <v/>
      </c>
      <c r="AA37" s="70" t="str">
        <f t="shared" ref="AA37:AA45" si="25">IF(V37&gt;0,Z37*0.062,"")</f>
        <v/>
      </c>
      <c r="AB37" s="70" t="str">
        <f t="shared" si="22"/>
        <v/>
      </c>
      <c r="AC37" s="67"/>
      <c r="AD37" s="70" t="str">
        <f t="shared" si="23"/>
        <v/>
      </c>
      <c r="AE37" s="70" t="str">
        <f t="shared" ref="AE37:AE45" si="26">IF(V37&gt;0,Z37*0.0007,"")</f>
        <v/>
      </c>
      <c r="AF37" s="70" t="str">
        <f t="shared" ref="AF37:AF44" si="27">IF(V37&gt;0,Z37*0.039102,"")</f>
        <v/>
      </c>
      <c r="AG37" s="67"/>
      <c r="AH37" s="67"/>
      <c r="AI37" s="67"/>
      <c r="AJ37" s="65"/>
      <c r="AK37" s="70" t="str">
        <f t="shared" si="24"/>
        <v/>
      </c>
      <c r="AL37" s="67"/>
      <c r="AM37" s="67"/>
      <c r="AN37" s="67"/>
      <c r="AO37" s="67"/>
      <c r="AP37" s="67"/>
      <c r="AQ37" s="67"/>
      <c r="AR37" s="67"/>
      <c r="AS37" s="67"/>
      <c r="AU37" s="77" t="s">
        <v>162</v>
      </c>
      <c r="AV37" s="87"/>
    </row>
    <row r="38" spans="1:55">
      <c r="A38" s="64" t="s">
        <v>151</v>
      </c>
      <c r="B38" s="364"/>
      <c r="C38" s="364"/>
      <c r="D38" s="364"/>
      <c r="E38" s="364"/>
      <c r="F38" s="61"/>
      <c r="G38" s="62"/>
      <c r="H38" s="62"/>
      <c r="I38" s="62"/>
      <c r="J38" s="62"/>
      <c r="K38" s="62"/>
      <c r="L38" s="63"/>
      <c r="M38" s="61"/>
      <c r="N38" s="62"/>
      <c r="O38" s="62"/>
      <c r="P38" s="62"/>
      <c r="Q38" s="62"/>
      <c r="R38" s="62"/>
      <c r="S38" s="63"/>
      <c r="T38" s="65"/>
      <c r="U38" s="66"/>
      <c r="V38" s="67"/>
      <c r="W38" s="65"/>
      <c r="X38" s="67"/>
      <c r="Y38" s="67"/>
      <c r="Z38" s="70" t="str">
        <f t="shared" si="21"/>
        <v/>
      </c>
      <c r="AA38" s="70" t="str">
        <f t="shared" si="25"/>
        <v/>
      </c>
      <c r="AB38" s="70" t="str">
        <f t="shared" si="22"/>
        <v/>
      </c>
      <c r="AC38" s="67"/>
      <c r="AD38" s="70" t="str">
        <f t="shared" si="23"/>
        <v/>
      </c>
      <c r="AE38" s="70" t="str">
        <f t="shared" si="26"/>
        <v/>
      </c>
      <c r="AF38" s="70" t="str">
        <f t="shared" si="27"/>
        <v/>
      </c>
      <c r="AG38" s="67"/>
      <c r="AH38" s="67"/>
      <c r="AI38" s="67"/>
      <c r="AJ38" s="65"/>
      <c r="AK38" s="70" t="str">
        <f t="shared" si="24"/>
        <v/>
      </c>
      <c r="AL38" s="67"/>
      <c r="AM38" s="67"/>
      <c r="AN38" s="67"/>
      <c r="AO38" s="67"/>
      <c r="AP38" s="67"/>
      <c r="AQ38" s="67"/>
      <c r="AR38" s="67"/>
      <c r="AS38" s="67"/>
    </row>
    <row r="39" spans="1:55">
      <c r="A39" s="64" t="s">
        <v>152</v>
      </c>
      <c r="B39" s="364"/>
      <c r="C39" s="364"/>
      <c r="D39" s="364"/>
      <c r="E39" s="364"/>
      <c r="F39" s="61"/>
      <c r="G39" s="62"/>
      <c r="H39" s="62"/>
      <c r="I39" s="62"/>
      <c r="J39" s="62"/>
      <c r="K39" s="62"/>
      <c r="L39" s="63"/>
      <c r="M39" s="61"/>
      <c r="N39" s="62"/>
      <c r="O39" s="62"/>
      <c r="P39" s="62"/>
      <c r="Q39" s="62"/>
      <c r="R39" s="62"/>
      <c r="S39" s="63"/>
      <c r="T39" s="65"/>
      <c r="U39" s="66"/>
      <c r="V39" s="67"/>
      <c r="W39" s="65"/>
      <c r="X39" s="67"/>
      <c r="Y39" s="67"/>
      <c r="Z39" s="70" t="str">
        <f t="shared" si="21"/>
        <v/>
      </c>
      <c r="AA39" s="70" t="str">
        <f t="shared" si="25"/>
        <v/>
      </c>
      <c r="AB39" s="70" t="str">
        <f t="shared" si="22"/>
        <v/>
      </c>
      <c r="AC39" s="67"/>
      <c r="AD39" s="70" t="str">
        <f t="shared" si="23"/>
        <v/>
      </c>
      <c r="AE39" s="70" t="str">
        <f t="shared" si="26"/>
        <v/>
      </c>
      <c r="AF39" s="70" t="str">
        <f t="shared" si="27"/>
        <v/>
      </c>
      <c r="AG39" s="67"/>
      <c r="AH39" s="67"/>
      <c r="AI39" s="67"/>
      <c r="AJ39" s="65"/>
      <c r="AK39" s="70" t="str">
        <f t="shared" si="24"/>
        <v/>
      </c>
      <c r="AL39" s="67"/>
      <c r="AM39" s="67"/>
      <c r="AN39" s="67"/>
      <c r="AO39" s="67"/>
      <c r="AP39" s="67"/>
      <c r="AQ39" s="67"/>
      <c r="AR39" s="67"/>
      <c r="AS39" s="67"/>
    </row>
    <row r="40" spans="1:55">
      <c r="A40" s="64" t="s">
        <v>153</v>
      </c>
      <c r="B40" s="364"/>
      <c r="C40" s="364"/>
      <c r="D40" s="364"/>
      <c r="E40" s="364"/>
      <c r="F40" s="61"/>
      <c r="G40" s="62"/>
      <c r="H40" s="62"/>
      <c r="I40" s="62"/>
      <c r="J40" s="62"/>
      <c r="K40" s="62"/>
      <c r="L40" s="63"/>
      <c r="M40" s="61"/>
      <c r="N40" s="62"/>
      <c r="O40" s="62"/>
      <c r="P40" s="62"/>
      <c r="Q40" s="62"/>
      <c r="R40" s="62"/>
      <c r="S40" s="63"/>
      <c r="T40" s="65"/>
      <c r="U40" s="66"/>
      <c r="V40" s="67"/>
      <c r="W40" s="65"/>
      <c r="X40" s="67"/>
      <c r="Y40" s="67"/>
      <c r="Z40" s="70" t="str">
        <f t="shared" si="21"/>
        <v/>
      </c>
      <c r="AA40" s="70" t="str">
        <f t="shared" si="25"/>
        <v/>
      </c>
      <c r="AB40" s="70" t="str">
        <f t="shared" si="22"/>
        <v/>
      </c>
      <c r="AC40" s="67"/>
      <c r="AD40" s="70" t="str">
        <f t="shared" si="23"/>
        <v/>
      </c>
      <c r="AE40" s="70" t="str">
        <f t="shared" si="26"/>
        <v/>
      </c>
      <c r="AF40" s="70" t="str">
        <f t="shared" si="27"/>
        <v/>
      </c>
      <c r="AG40" s="67"/>
      <c r="AH40" s="67"/>
      <c r="AI40" s="67"/>
      <c r="AJ40" s="65"/>
      <c r="AK40" s="70" t="str">
        <f t="shared" si="24"/>
        <v/>
      </c>
      <c r="AL40" s="67"/>
      <c r="AM40" s="67"/>
      <c r="AN40" s="67"/>
      <c r="AO40" s="67"/>
      <c r="AP40" s="67"/>
      <c r="AQ40" s="67"/>
      <c r="AR40" s="67"/>
      <c r="AS40" s="67"/>
    </row>
    <row r="41" spans="1:55">
      <c r="A41" s="64" t="s">
        <v>154</v>
      </c>
      <c r="B41" s="364"/>
      <c r="C41" s="364"/>
      <c r="D41" s="364"/>
      <c r="E41" s="364"/>
      <c r="F41" s="61"/>
      <c r="G41" s="62"/>
      <c r="H41" s="62"/>
      <c r="I41" s="62"/>
      <c r="J41" s="62"/>
      <c r="K41" s="62"/>
      <c r="L41" s="63"/>
      <c r="M41" s="61"/>
      <c r="N41" s="62"/>
      <c r="O41" s="62"/>
      <c r="P41" s="62"/>
      <c r="Q41" s="62"/>
      <c r="R41" s="62"/>
      <c r="S41" s="63"/>
      <c r="T41" s="65"/>
      <c r="U41" s="66"/>
      <c r="V41" s="67"/>
      <c r="W41" s="65"/>
      <c r="X41" s="67"/>
      <c r="Y41" s="67"/>
      <c r="Z41" s="70" t="str">
        <f t="shared" si="21"/>
        <v/>
      </c>
      <c r="AA41" s="70" t="str">
        <f t="shared" si="25"/>
        <v/>
      </c>
      <c r="AB41" s="70" t="str">
        <f t="shared" si="22"/>
        <v/>
      </c>
      <c r="AC41" s="67"/>
      <c r="AD41" s="70" t="str">
        <f t="shared" si="23"/>
        <v/>
      </c>
      <c r="AE41" s="70" t="str">
        <f t="shared" si="26"/>
        <v/>
      </c>
      <c r="AF41" s="70" t="str">
        <f t="shared" si="27"/>
        <v/>
      </c>
      <c r="AG41" s="67"/>
      <c r="AH41" s="67"/>
      <c r="AI41" s="67"/>
      <c r="AJ41" s="65"/>
      <c r="AK41" s="70" t="str">
        <f t="shared" si="24"/>
        <v/>
      </c>
      <c r="AL41" s="67"/>
      <c r="AM41" s="67"/>
      <c r="AN41" s="67"/>
      <c r="AO41" s="67"/>
      <c r="AP41" s="67"/>
      <c r="AQ41" s="67"/>
      <c r="AR41" s="67"/>
      <c r="AS41" s="67"/>
    </row>
    <row r="42" spans="1:55">
      <c r="A42" s="64" t="s">
        <v>155</v>
      </c>
      <c r="B42" s="364"/>
      <c r="C42" s="364"/>
      <c r="D42" s="364"/>
      <c r="E42" s="364"/>
      <c r="F42" s="61"/>
      <c r="G42" s="62"/>
      <c r="H42" s="62"/>
      <c r="I42" s="62"/>
      <c r="J42" s="62"/>
      <c r="K42" s="62"/>
      <c r="L42" s="63"/>
      <c r="M42" s="61"/>
      <c r="N42" s="62"/>
      <c r="O42" s="62"/>
      <c r="P42" s="62"/>
      <c r="Q42" s="62"/>
      <c r="R42" s="62"/>
      <c r="S42" s="63"/>
      <c r="T42" s="65"/>
      <c r="U42" s="66"/>
      <c r="V42" s="67"/>
      <c r="W42" s="65"/>
      <c r="X42" s="67"/>
      <c r="Y42" s="309"/>
      <c r="Z42" s="70" t="str">
        <f t="shared" si="21"/>
        <v/>
      </c>
      <c r="AA42" s="70" t="str">
        <f t="shared" si="25"/>
        <v/>
      </c>
      <c r="AB42" s="70" t="str">
        <f t="shared" si="22"/>
        <v/>
      </c>
      <c r="AC42" s="67"/>
      <c r="AD42" s="70" t="str">
        <f t="shared" si="23"/>
        <v/>
      </c>
      <c r="AE42" s="70" t="str">
        <f t="shared" si="26"/>
        <v/>
      </c>
      <c r="AF42" s="70" t="str">
        <f t="shared" si="27"/>
        <v/>
      </c>
      <c r="AG42" s="67"/>
      <c r="AH42" s="67"/>
      <c r="AI42" s="67"/>
      <c r="AJ42" s="65"/>
      <c r="AK42" s="70" t="str">
        <f t="shared" si="24"/>
        <v/>
      </c>
      <c r="AL42" s="67"/>
      <c r="AM42" s="67"/>
      <c r="AN42" s="67"/>
      <c r="AO42" s="67"/>
      <c r="AP42" s="67"/>
      <c r="AQ42" s="67"/>
      <c r="AR42" s="67"/>
      <c r="AS42" s="67"/>
    </row>
    <row r="43" spans="1:55">
      <c r="A43" s="64" t="s">
        <v>156</v>
      </c>
      <c r="B43" s="364"/>
      <c r="C43" s="364"/>
      <c r="D43" s="364"/>
      <c r="E43" s="364"/>
      <c r="F43" s="61"/>
      <c r="G43" s="62"/>
      <c r="H43" s="62"/>
      <c r="I43" s="62"/>
      <c r="J43" s="62"/>
      <c r="K43" s="62"/>
      <c r="L43" s="63"/>
      <c r="M43" s="61"/>
      <c r="N43" s="62"/>
      <c r="O43" s="62"/>
      <c r="P43" s="62"/>
      <c r="Q43" s="62"/>
      <c r="R43" s="62"/>
      <c r="S43" s="63"/>
      <c r="T43" s="65"/>
      <c r="U43" s="66"/>
      <c r="V43" s="67"/>
      <c r="W43" s="65"/>
      <c r="X43" s="67"/>
      <c r="Y43" s="67"/>
      <c r="Z43" s="70" t="str">
        <f t="shared" si="21"/>
        <v/>
      </c>
      <c r="AA43" s="70" t="str">
        <f t="shared" si="25"/>
        <v/>
      </c>
      <c r="AB43" s="70" t="str">
        <f t="shared" si="22"/>
        <v/>
      </c>
      <c r="AC43" s="67"/>
      <c r="AD43" s="70" t="str">
        <f t="shared" si="23"/>
        <v/>
      </c>
      <c r="AE43" s="70" t="str">
        <f t="shared" si="26"/>
        <v/>
      </c>
      <c r="AF43" s="70" t="str">
        <f t="shared" si="27"/>
        <v/>
      </c>
      <c r="AG43" s="67"/>
      <c r="AH43" s="67"/>
      <c r="AI43" s="67"/>
      <c r="AJ43" s="65"/>
      <c r="AK43" s="70" t="str">
        <f t="shared" si="24"/>
        <v/>
      </c>
      <c r="AL43" s="67"/>
      <c r="AM43" s="67"/>
      <c r="AN43" s="67"/>
      <c r="AO43" s="67"/>
      <c r="AP43" s="67"/>
      <c r="AQ43" s="67"/>
      <c r="AR43" s="67"/>
      <c r="AS43" s="67"/>
    </row>
    <row r="44" spans="1:55">
      <c r="A44" s="64" t="s">
        <v>158</v>
      </c>
      <c r="B44" s="364"/>
      <c r="C44" s="364"/>
      <c r="D44" s="364"/>
      <c r="E44" s="364"/>
      <c r="F44" s="61"/>
      <c r="G44" s="62"/>
      <c r="H44" s="62"/>
      <c r="I44" s="62"/>
      <c r="J44" s="62"/>
      <c r="K44" s="62"/>
      <c r="L44" s="63"/>
      <c r="M44" s="61"/>
      <c r="N44" s="62"/>
      <c r="O44" s="62"/>
      <c r="P44" s="62"/>
      <c r="Q44" s="62"/>
      <c r="R44" s="62"/>
      <c r="S44" s="63"/>
      <c r="T44" s="65"/>
      <c r="U44" s="66"/>
      <c r="V44" s="67"/>
      <c r="W44" s="65"/>
      <c r="X44" s="67"/>
      <c r="Y44" s="67"/>
      <c r="Z44" s="70" t="str">
        <f t="shared" si="21"/>
        <v/>
      </c>
      <c r="AA44" s="70" t="str">
        <f t="shared" si="25"/>
        <v/>
      </c>
      <c r="AB44" s="70" t="str">
        <f t="shared" si="22"/>
        <v/>
      </c>
      <c r="AC44" s="67"/>
      <c r="AD44" s="70" t="str">
        <f t="shared" si="23"/>
        <v/>
      </c>
      <c r="AE44" s="70" t="str">
        <f t="shared" si="26"/>
        <v/>
      </c>
      <c r="AF44" s="70" t="str">
        <f t="shared" si="27"/>
        <v/>
      </c>
      <c r="AG44" s="67"/>
      <c r="AH44" s="67"/>
      <c r="AI44" s="67"/>
      <c r="AJ44" s="65"/>
      <c r="AK44" s="70" t="str">
        <f t="shared" si="24"/>
        <v/>
      </c>
      <c r="AL44" s="67"/>
      <c r="AM44" s="67"/>
      <c r="AN44" s="67"/>
      <c r="AO44" s="67"/>
      <c r="AP44" s="67"/>
      <c r="AQ44" s="67"/>
      <c r="AR44" s="67"/>
      <c r="AS44" s="67"/>
    </row>
    <row r="45" spans="1:55">
      <c r="A45" s="64" t="s">
        <v>157</v>
      </c>
      <c r="B45" s="364"/>
      <c r="C45" s="364"/>
      <c r="D45" s="364"/>
      <c r="E45" s="364"/>
      <c r="F45" s="61"/>
      <c r="G45" s="62"/>
      <c r="H45" s="62"/>
      <c r="I45" s="62"/>
      <c r="J45" s="62"/>
      <c r="K45" s="62"/>
      <c r="L45" s="63"/>
      <c r="M45" s="61"/>
      <c r="N45" s="62"/>
      <c r="O45" s="62"/>
      <c r="P45" s="62"/>
      <c r="Q45" s="62"/>
      <c r="R45" s="62"/>
      <c r="S45" s="63"/>
      <c r="T45" s="65"/>
      <c r="U45" s="66"/>
      <c r="V45" s="67"/>
      <c r="W45" s="65"/>
      <c r="X45" s="67"/>
      <c r="Y45" s="67"/>
      <c r="Z45" s="70" t="str">
        <f t="shared" si="21"/>
        <v/>
      </c>
      <c r="AA45" s="70" t="str">
        <f t="shared" si="25"/>
        <v/>
      </c>
      <c r="AB45" s="70" t="str">
        <f t="shared" si="22"/>
        <v/>
      </c>
      <c r="AC45" s="67"/>
      <c r="AD45" s="70" t="str">
        <f t="shared" si="23"/>
        <v/>
      </c>
      <c r="AE45" s="70" t="str">
        <f t="shared" si="26"/>
        <v/>
      </c>
      <c r="AF45" s="70" t="str">
        <f>IF(V45&gt;0,Z45*0.039102,"")</f>
        <v/>
      </c>
      <c r="AG45" s="67"/>
      <c r="AH45" s="67"/>
      <c r="AI45" s="67"/>
      <c r="AJ45" s="65"/>
      <c r="AK45" s="70" t="str">
        <f t="shared" si="24"/>
        <v/>
      </c>
      <c r="AL45" s="67"/>
      <c r="AM45" s="67"/>
      <c r="AN45" s="67"/>
      <c r="AO45" s="67"/>
      <c r="AP45" s="67"/>
      <c r="AQ45" s="67"/>
      <c r="AR45" s="67"/>
      <c r="AS45" s="67"/>
    </row>
    <row r="46" spans="1:55">
      <c r="A46" s="64"/>
      <c r="B46" s="364"/>
      <c r="C46" s="364"/>
      <c r="D46" s="364"/>
      <c r="E46" s="364"/>
      <c r="F46" s="61"/>
      <c r="G46" s="62"/>
      <c r="H46" s="62"/>
      <c r="I46" s="62"/>
      <c r="J46" s="62"/>
      <c r="K46" s="62"/>
      <c r="L46" s="63"/>
      <c r="M46" s="61"/>
      <c r="N46" s="62"/>
      <c r="O46" s="62"/>
      <c r="P46" s="62"/>
      <c r="Q46" s="62"/>
      <c r="R46" s="62"/>
      <c r="S46" s="63"/>
      <c r="T46" s="68"/>
      <c r="U46" s="66"/>
      <c r="V46" s="67"/>
      <c r="W46" s="65"/>
      <c r="X46" s="67"/>
      <c r="Y46" s="67"/>
      <c r="Z46" s="70" t="str">
        <f>IF(V46="","",V46+Y46)</f>
        <v/>
      </c>
      <c r="AA46" s="67"/>
      <c r="AB46" s="67"/>
      <c r="AC46" s="67"/>
      <c r="AD46" s="67"/>
      <c r="AE46" s="67"/>
      <c r="AF46" s="67"/>
      <c r="AG46" s="67"/>
      <c r="AH46" s="67"/>
      <c r="AI46" s="67"/>
      <c r="AJ46" s="65"/>
      <c r="AK46" s="70" t="str">
        <f>IF(Z46="","",Z46-SUM(AA46:AI46))</f>
        <v/>
      </c>
      <c r="AL46" s="67"/>
      <c r="AM46" s="67"/>
      <c r="AN46" s="67"/>
      <c r="AO46" s="67"/>
      <c r="AP46" s="67"/>
      <c r="AQ46" s="67"/>
      <c r="AR46" s="67"/>
      <c r="AS46" s="67"/>
    </row>
    <row r="47" spans="1:55">
      <c r="A47" s="64"/>
      <c r="B47" s="364"/>
      <c r="C47" s="364"/>
      <c r="D47" s="364"/>
      <c r="E47" s="364"/>
      <c r="F47" s="61"/>
      <c r="G47" s="62"/>
      <c r="H47" s="62"/>
      <c r="I47" s="62"/>
      <c r="J47" s="62"/>
      <c r="K47" s="62"/>
      <c r="L47" s="63"/>
      <c r="M47" s="61"/>
      <c r="N47" s="62"/>
      <c r="O47" s="62"/>
      <c r="P47" s="62"/>
      <c r="Q47" s="62"/>
      <c r="R47" s="62"/>
      <c r="S47" s="63"/>
      <c r="T47" s="68"/>
      <c r="U47" s="66"/>
      <c r="V47" s="67"/>
      <c r="W47" s="65"/>
      <c r="X47" s="67"/>
      <c r="Y47" s="67"/>
      <c r="Z47" s="70" t="str">
        <f>IF(V47="","",V47+Y47)</f>
        <v/>
      </c>
      <c r="AA47" s="67"/>
      <c r="AB47" s="67"/>
      <c r="AC47" s="67"/>
      <c r="AD47" s="67"/>
      <c r="AE47" s="67"/>
      <c r="AF47" s="67"/>
      <c r="AG47" s="67"/>
      <c r="AH47" s="67"/>
      <c r="AI47" s="67"/>
      <c r="AJ47" s="65"/>
      <c r="AK47" s="70" t="str">
        <f>IF(Z47="","",Z47-SUM(AA47:AI47))</f>
        <v/>
      </c>
      <c r="AL47" s="67"/>
      <c r="AM47" s="67"/>
      <c r="AN47" s="67"/>
      <c r="AO47" s="67"/>
      <c r="AP47" s="67"/>
      <c r="AQ47" s="67"/>
      <c r="AR47" s="67"/>
      <c r="AS47" s="67"/>
    </row>
    <row r="48" spans="1:55" ht="13.8" thickBot="1">
      <c r="A48" s="64"/>
      <c r="B48" s="364"/>
      <c r="C48" s="364"/>
      <c r="D48" s="364"/>
      <c r="E48" s="364"/>
      <c r="F48" s="61"/>
      <c r="G48" s="62"/>
      <c r="H48" s="62"/>
      <c r="I48" s="62"/>
      <c r="J48" s="62"/>
      <c r="K48" s="62"/>
      <c r="L48" s="63"/>
      <c r="M48" s="61"/>
      <c r="N48" s="62"/>
      <c r="O48" s="62"/>
      <c r="P48" s="62"/>
      <c r="Q48" s="62"/>
      <c r="R48" s="62"/>
      <c r="S48" s="63"/>
      <c r="T48" s="68"/>
      <c r="U48" s="66"/>
      <c r="V48" s="203"/>
      <c r="W48" s="204"/>
      <c r="X48" s="203"/>
      <c r="Y48" s="203"/>
      <c r="Z48" s="205" t="str">
        <f>IF(V48="","",V48+Y48)</f>
        <v/>
      </c>
      <c r="AA48" s="203"/>
      <c r="AB48" s="203"/>
      <c r="AC48" s="203"/>
      <c r="AD48" s="203"/>
      <c r="AE48" s="203"/>
      <c r="AF48" s="203"/>
      <c r="AG48" s="203"/>
      <c r="AH48" s="203"/>
      <c r="AI48" s="203"/>
      <c r="AJ48" s="204"/>
      <c r="AK48" s="205" t="str">
        <f>IF(Z48="","",Z48-SUM(AA48:AI48))</f>
        <v/>
      </c>
      <c r="AL48" s="203"/>
      <c r="AM48" s="203"/>
      <c r="AN48" s="203"/>
      <c r="AO48" s="203"/>
      <c r="AP48" s="203"/>
      <c r="AQ48" s="203"/>
      <c r="AR48" s="203"/>
      <c r="AS48" s="203"/>
    </row>
    <row r="49" spans="1:48" ht="13.8" thickBot="1">
      <c r="A49" s="64" t="s">
        <v>149</v>
      </c>
      <c r="B49" s="364"/>
      <c r="C49" s="364"/>
      <c r="D49" s="364"/>
      <c r="E49" s="364"/>
      <c r="F49" s="61"/>
      <c r="G49" s="62"/>
      <c r="H49" s="62"/>
      <c r="I49" s="62"/>
      <c r="J49" s="62"/>
      <c r="K49" s="62"/>
      <c r="L49" s="63"/>
      <c r="M49" s="61"/>
      <c r="N49" s="62"/>
      <c r="O49" s="62"/>
      <c r="P49" s="62"/>
      <c r="Q49" s="62"/>
      <c r="R49" s="62"/>
      <c r="S49" s="63"/>
      <c r="T49" s="68"/>
      <c r="U49" s="66"/>
      <c r="V49" s="192" t="str">
        <f>IF(V36="","",SUM(V36:V48))</f>
        <v/>
      </c>
      <c r="W49" s="206"/>
      <c r="X49" s="207"/>
      <c r="Y49" s="192" t="str">
        <f>IF(Y36="","",SUM(Y36:Y48))</f>
        <v/>
      </c>
      <c r="Z49" s="192" t="str">
        <f>IF($Z36="","",SUM(Z36:Z48))</f>
        <v/>
      </c>
      <c r="AA49" s="192" t="str">
        <f t="shared" ref="AA49:AI49" si="28">IF($Z36="","",SUM(AA36:AA48))</f>
        <v/>
      </c>
      <c r="AB49" s="192" t="str">
        <f t="shared" si="28"/>
        <v/>
      </c>
      <c r="AC49" s="192" t="str">
        <f t="shared" si="28"/>
        <v/>
      </c>
      <c r="AD49" s="192" t="str">
        <f t="shared" si="28"/>
        <v/>
      </c>
      <c r="AE49" s="192" t="str">
        <f t="shared" si="28"/>
        <v/>
      </c>
      <c r="AF49" s="192" t="str">
        <f t="shared" si="28"/>
        <v/>
      </c>
      <c r="AG49" s="192" t="str">
        <f t="shared" si="28"/>
        <v/>
      </c>
      <c r="AH49" s="192" t="str">
        <f t="shared" si="28"/>
        <v/>
      </c>
      <c r="AI49" s="192" t="str">
        <f t="shared" si="28"/>
        <v/>
      </c>
      <c r="AJ49" s="206"/>
      <c r="AK49" s="192" t="str">
        <f t="shared" ref="AK49:AS49" si="29">IF($AK36="","",SUM(AK36:AK48))</f>
        <v/>
      </c>
      <c r="AL49" s="192" t="str">
        <f t="shared" si="29"/>
        <v/>
      </c>
      <c r="AM49" s="192" t="str">
        <f t="shared" si="29"/>
        <v/>
      </c>
      <c r="AN49" s="192" t="str">
        <f t="shared" si="29"/>
        <v/>
      </c>
      <c r="AO49" s="192" t="str">
        <f t="shared" si="29"/>
        <v/>
      </c>
      <c r="AP49" s="192" t="str">
        <f t="shared" si="29"/>
        <v/>
      </c>
      <c r="AQ49" s="192" t="str">
        <f t="shared" si="29"/>
        <v/>
      </c>
      <c r="AR49" s="192" t="str">
        <f t="shared" si="29"/>
        <v/>
      </c>
      <c r="AS49" s="192" t="str">
        <f t="shared" si="29"/>
        <v/>
      </c>
    </row>
    <row r="50" spans="1:48" s="37" customFormat="1" ht="16.5" customHeight="1" thickTop="1">
      <c r="A50" s="174" t="s">
        <v>179</v>
      </c>
      <c r="B50" s="175"/>
      <c r="C50" s="175"/>
      <c r="D50" s="175"/>
      <c r="E50" s="175"/>
      <c r="F50" s="165"/>
      <c r="G50" s="165"/>
      <c r="H50" s="165"/>
      <c r="I50" s="165"/>
      <c r="J50" s="165"/>
      <c r="K50" s="165"/>
      <c r="L50" s="165"/>
      <c r="M50" s="165"/>
      <c r="N50" s="165"/>
      <c r="O50" s="165"/>
      <c r="P50" s="165"/>
      <c r="Q50" s="165"/>
      <c r="R50" s="165"/>
      <c r="S50" s="165"/>
      <c r="T50" s="175"/>
      <c r="U50" s="176"/>
      <c r="V50" s="186"/>
      <c r="W50" s="187"/>
      <c r="X50" s="188"/>
      <c r="Y50" s="186"/>
      <c r="Z50" s="189"/>
      <c r="AA50" s="188"/>
      <c r="AB50" s="188"/>
      <c r="AC50" s="188"/>
      <c r="AD50" s="188"/>
      <c r="AE50" s="188"/>
      <c r="AF50" s="188"/>
      <c r="AG50" s="190"/>
      <c r="AH50" s="190"/>
      <c r="AI50" s="190"/>
      <c r="AJ50" s="187"/>
      <c r="AK50" s="186"/>
      <c r="AL50" s="188"/>
      <c r="AM50" s="188"/>
      <c r="AN50" s="188"/>
      <c r="AO50" s="188"/>
      <c r="AP50" s="188"/>
      <c r="AQ50" s="188"/>
      <c r="AR50" s="188"/>
      <c r="AS50" s="191"/>
      <c r="AU50" s="76" t="s">
        <v>242</v>
      </c>
    </row>
    <row r="51" spans="1:48">
      <c r="A51" s="64" t="s">
        <v>157</v>
      </c>
      <c r="B51" s="364"/>
      <c r="C51" s="364"/>
      <c r="D51" s="364"/>
      <c r="E51" s="364"/>
      <c r="F51" s="61"/>
      <c r="G51" s="62"/>
      <c r="H51" s="62"/>
      <c r="I51" s="62"/>
      <c r="J51" s="62"/>
      <c r="K51" s="62"/>
      <c r="L51" s="63"/>
      <c r="M51" s="61"/>
      <c r="N51" s="62"/>
      <c r="O51" s="62"/>
      <c r="P51" s="62"/>
      <c r="Q51" s="62"/>
      <c r="R51" s="62"/>
      <c r="S51" s="63"/>
      <c r="T51" s="65"/>
      <c r="U51" s="66"/>
      <c r="V51" s="67"/>
      <c r="W51" s="65"/>
      <c r="X51" s="67"/>
      <c r="Y51" s="67"/>
      <c r="Z51" s="70" t="str">
        <f>IF(V51="","",V51+Y51)</f>
        <v/>
      </c>
      <c r="AA51" s="70" t="str">
        <f>IF(V51&gt;0,Z51*0.062,"")</f>
        <v/>
      </c>
      <c r="AB51" s="70" t="str">
        <f>IF(V51&gt;0,Z51*0.0145,"")</f>
        <v/>
      </c>
      <c r="AC51" s="67"/>
      <c r="AD51" s="70" t="str">
        <f>IF(V51&gt;0,Z51*0.0307,"")</f>
        <v/>
      </c>
      <c r="AE51" s="70" t="str">
        <f>IF(V51&gt;0,Z51*0.0007,"")</f>
        <v/>
      </c>
      <c r="AF51" s="70" t="str">
        <f>IF(V51&gt;0,Z51*0.039102,"")</f>
        <v/>
      </c>
      <c r="AG51" s="67"/>
      <c r="AH51" s="67"/>
      <c r="AI51" s="67"/>
      <c r="AJ51" s="65"/>
      <c r="AK51" s="70" t="str">
        <f>IF(Z51="","",Z51-SUM(AA51:AI51))</f>
        <v/>
      </c>
      <c r="AL51" s="67"/>
      <c r="AM51" s="67"/>
      <c r="AN51" s="67"/>
      <c r="AO51" s="67"/>
      <c r="AP51" s="67"/>
      <c r="AQ51" s="67"/>
      <c r="AR51" s="67"/>
      <c r="AS51" s="67"/>
      <c r="AU51" s="77" t="s">
        <v>161</v>
      </c>
      <c r="AV51" s="87"/>
    </row>
    <row r="52" spans="1:48" ht="13.8" thickBot="1">
      <c r="A52" s="64"/>
      <c r="B52" s="364"/>
      <c r="C52" s="364"/>
      <c r="D52" s="364"/>
      <c r="E52" s="364"/>
      <c r="F52" s="61"/>
      <c r="G52" s="62"/>
      <c r="H52" s="62"/>
      <c r="I52" s="62"/>
      <c r="J52" s="62"/>
      <c r="K52" s="62"/>
      <c r="L52" s="63"/>
      <c r="M52" s="61"/>
      <c r="N52" s="62"/>
      <c r="O52" s="62"/>
      <c r="P52" s="62"/>
      <c r="Q52" s="62"/>
      <c r="R52" s="62"/>
      <c r="S52" s="63"/>
      <c r="T52" s="68"/>
      <c r="U52" s="66"/>
      <c r="V52" s="203"/>
      <c r="W52" s="204"/>
      <c r="X52" s="203"/>
      <c r="Y52" s="203"/>
      <c r="Z52" s="205" t="str">
        <f>IF(V52="","",V52+Y52)</f>
        <v/>
      </c>
      <c r="AA52" s="203"/>
      <c r="AB52" s="203"/>
      <c r="AC52" s="203"/>
      <c r="AD52" s="203"/>
      <c r="AE52" s="203"/>
      <c r="AF52" s="203"/>
      <c r="AG52" s="203"/>
      <c r="AH52" s="203"/>
      <c r="AI52" s="203"/>
      <c r="AJ52" s="204"/>
      <c r="AK52" s="205" t="str">
        <f>IF(Z52="","",Z52-SUM(AA52:AI52))</f>
        <v/>
      </c>
      <c r="AL52" s="203"/>
      <c r="AM52" s="203"/>
      <c r="AN52" s="203"/>
      <c r="AO52" s="203"/>
      <c r="AP52" s="203"/>
      <c r="AQ52" s="203"/>
      <c r="AR52" s="203"/>
      <c r="AS52" s="203"/>
      <c r="AU52" s="77" t="s">
        <v>162</v>
      </c>
      <c r="AV52" s="87"/>
    </row>
    <row r="53" spans="1:48" ht="13.8" thickBot="1">
      <c r="A53" s="64" t="s">
        <v>149</v>
      </c>
      <c r="B53" s="364"/>
      <c r="C53" s="364"/>
      <c r="D53" s="364"/>
      <c r="E53" s="364"/>
      <c r="F53" s="61"/>
      <c r="G53" s="62"/>
      <c r="H53" s="62"/>
      <c r="I53" s="62"/>
      <c r="J53" s="62"/>
      <c r="K53" s="62"/>
      <c r="L53" s="63"/>
      <c r="M53" s="61"/>
      <c r="N53" s="62"/>
      <c r="O53" s="62"/>
      <c r="P53" s="62"/>
      <c r="Q53" s="62"/>
      <c r="R53" s="62"/>
      <c r="S53" s="63"/>
      <c r="T53" s="68"/>
      <c r="U53" s="66"/>
      <c r="V53" s="192" t="str">
        <f>IF(V51="","",SUM(V51:V52))</f>
        <v/>
      </c>
      <c r="W53" s="206"/>
      <c r="X53" s="207"/>
      <c r="Y53" s="192" t="str">
        <f>IF(Y40="","",SUM(Y51:Y52))</f>
        <v/>
      </c>
      <c r="Z53" s="192" t="str">
        <f>IF($Z51="","",SUM(Z51:Z52))</f>
        <v/>
      </c>
      <c r="AA53" s="192" t="str">
        <f t="shared" ref="AA53:AK53" si="30">IF($Z51="","",SUM(AA51:AA52))</f>
        <v/>
      </c>
      <c r="AB53" s="192" t="str">
        <f t="shared" si="30"/>
        <v/>
      </c>
      <c r="AC53" s="192" t="str">
        <f t="shared" si="30"/>
        <v/>
      </c>
      <c r="AD53" s="192" t="str">
        <f t="shared" si="30"/>
        <v/>
      </c>
      <c r="AE53" s="192" t="str">
        <f t="shared" si="30"/>
        <v/>
      </c>
      <c r="AF53" s="192" t="str">
        <f t="shared" si="30"/>
        <v/>
      </c>
      <c r="AG53" s="192" t="str">
        <f t="shared" si="30"/>
        <v/>
      </c>
      <c r="AH53" s="192" t="str">
        <f t="shared" si="30"/>
        <v/>
      </c>
      <c r="AI53" s="192" t="str">
        <f t="shared" si="30"/>
        <v/>
      </c>
      <c r="AJ53" s="206"/>
      <c r="AK53" s="192" t="str">
        <f t="shared" si="30"/>
        <v/>
      </c>
      <c r="AL53" s="192" t="str">
        <f t="shared" ref="AL53:AR53" si="31">IF($AK51="","",SUM(AL51:AL52))</f>
        <v/>
      </c>
      <c r="AM53" s="192" t="str">
        <f>IF($AK51="","",SUM(AM51:AM52))</f>
        <v/>
      </c>
      <c r="AN53" s="192" t="str">
        <f t="shared" si="31"/>
        <v/>
      </c>
      <c r="AO53" s="192" t="str">
        <f t="shared" si="31"/>
        <v/>
      </c>
      <c r="AP53" s="192" t="str">
        <f t="shared" si="31"/>
        <v/>
      </c>
      <c r="AQ53" s="192" t="str">
        <f t="shared" si="31"/>
        <v/>
      </c>
      <c r="AR53" s="192" t="str">
        <f t="shared" si="31"/>
        <v/>
      </c>
      <c r="AS53" s="192" t="str">
        <f>IF($AK51="","",SUM(AS51:AS52))</f>
        <v/>
      </c>
    </row>
    <row r="54" spans="1:48" s="37" customFormat="1" ht="16.5" customHeight="1" thickTop="1">
      <c r="A54" s="174" t="s">
        <v>180</v>
      </c>
      <c r="B54" s="175"/>
      <c r="C54" s="175"/>
      <c r="D54" s="175"/>
      <c r="E54" s="175"/>
      <c r="F54" s="165"/>
      <c r="G54" s="165"/>
      <c r="H54" s="165"/>
      <c r="I54" s="165"/>
      <c r="J54" s="165"/>
      <c r="K54" s="165"/>
      <c r="L54" s="165"/>
      <c r="M54" s="165"/>
      <c r="N54" s="165"/>
      <c r="O54" s="165"/>
      <c r="P54" s="165"/>
      <c r="Q54" s="165"/>
      <c r="R54" s="165"/>
      <c r="S54" s="165"/>
      <c r="T54" s="175"/>
      <c r="U54" s="176"/>
      <c r="V54" s="186"/>
      <c r="W54" s="187"/>
      <c r="X54" s="188"/>
      <c r="Y54" s="186"/>
      <c r="Z54" s="189"/>
      <c r="AA54" s="188"/>
      <c r="AB54" s="188"/>
      <c r="AC54" s="188"/>
      <c r="AD54" s="188"/>
      <c r="AE54" s="188"/>
      <c r="AF54" s="188"/>
      <c r="AG54" s="190"/>
      <c r="AH54" s="190"/>
      <c r="AI54" s="190"/>
      <c r="AJ54" s="187"/>
      <c r="AK54" s="186"/>
      <c r="AL54" s="188"/>
      <c r="AM54" s="188"/>
      <c r="AN54" s="188"/>
      <c r="AO54" s="188"/>
      <c r="AP54" s="188"/>
      <c r="AQ54" s="188"/>
      <c r="AR54" s="188"/>
      <c r="AS54" s="191"/>
      <c r="AU54" s="76" t="s">
        <v>242</v>
      </c>
    </row>
    <row r="55" spans="1:48">
      <c r="A55" s="68" t="s">
        <v>147</v>
      </c>
      <c r="B55" s="364"/>
      <c r="C55" s="364"/>
      <c r="D55" s="364"/>
      <c r="E55" s="364"/>
      <c r="F55" s="61"/>
      <c r="G55" s="62"/>
      <c r="H55" s="62"/>
      <c r="I55" s="62"/>
      <c r="J55" s="62"/>
      <c r="K55" s="62"/>
      <c r="L55" s="63"/>
      <c r="M55" s="61"/>
      <c r="N55" s="62"/>
      <c r="O55" s="62"/>
      <c r="P55" s="62"/>
      <c r="Q55" s="62"/>
      <c r="R55" s="62"/>
      <c r="S55" s="63"/>
      <c r="T55" s="65"/>
      <c r="U55" s="66"/>
      <c r="V55" s="67"/>
      <c r="W55" s="65"/>
      <c r="X55" s="67"/>
      <c r="Y55" s="309"/>
      <c r="Z55" s="70" t="str">
        <f t="shared" ref="Z55:Z64" si="32">IF(V55="","",V55+Y55)</f>
        <v/>
      </c>
      <c r="AA55" s="70" t="str">
        <f>IF(V55&gt;0,Z55*0.062,"")</f>
        <v/>
      </c>
      <c r="AB55" s="70" t="str">
        <f t="shared" ref="AB55:AB63" si="33">IF(V55&gt;0,Z55*0.0145,"")</f>
        <v/>
      </c>
      <c r="AC55" s="67"/>
      <c r="AD55" s="70" t="str">
        <f t="shared" ref="AD55:AD63" si="34">IF(V55&gt;0,Z55*0.0307,"")</f>
        <v/>
      </c>
      <c r="AE55" s="70" t="str">
        <f>IF(V55&gt;0,Z55*0.0007,"")</f>
        <v/>
      </c>
      <c r="AF55" s="70" t="str">
        <f t="shared" ref="AF55:AF63" si="35">IF(V55&gt;0,Z55*0.039102,"")</f>
        <v/>
      </c>
      <c r="AG55" s="67"/>
      <c r="AH55" s="67"/>
      <c r="AI55" s="67"/>
      <c r="AJ55" s="65"/>
      <c r="AK55" s="70" t="str">
        <f t="shared" ref="AK55:AK63" si="36">IF(Z55="","",Z55-SUM(AA55:AI55))</f>
        <v/>
      </c>
      <c r="AL55" s="67"/>
      <c r="AM55" s="67"/>
      <c r="AN55" s="67"/>
      <c r="AO55" s="67"/>
      <c r="AP55" s="67"/>
      <c r="AQ55" s="67"/>
      <c r="AR55" s="67"/>
      <c r="AS55" s="67"/>
      <c r="AU55" s="77" t="s">
        <v>161</v>
      </c>
      <c r="AV55" s="87"/>
    </row>
    <row r="56" spans="1:48">
      <c r="A56" s="64" t="s">
        <v>150</v>
      </c>
      <c r="B56" s="364"/>
      <c r="C56" s="364"/>
      <c r="D56" s="364"/>
      <c r="E56" s="364"/>
      <c r="F56" s="61"/>
      <c r="G56" s="62"/>
      <c r="H56" s="62"/>
      <c r="I56" s="62"/>
      <c r="J56" s="62"/>
      <c r="K56" s="62"/>
      <c r="L56" s="63"/>
      <c r="M56" s="61"/>
      <c r="N56" s="62"/>
      <c r="O56" s="62"/>
      <c r="P56" s="62"/>
      <c r="Q56" s="62"/>
      <c r="R56" s="62"/>
      <c r="S56" s="63"/>
      <c r="T56" s="65"/>
      <c r="U56" s="66"/>
      <c r="V56" s="67"/>
      <c r="W56" s="65"/>
      <c r="X56" s="67"/>
      <c r="Y56" s="67"/>
      <c r="Z56" s="70" t="str">
        <f t="shared" si="32"/>
        <v/>
      </c>
      <c r="AA56" s="70" t="str">
        <f t="shared" ref="AA56:AA63" si="37">IF(V56&gt;0,Z56*0.062,"")</f>
        <v/>
      </c>
      <c r="AB56" s="70" t="str">
        <f t="shared" si="33"/>
        <v/>
      </c>
      <c r="AC56" s="67"/>
      <c r="AD56" s="70" t="str">
        <f t="shared" si="34"/>
        <v/>
      </c>
      <c r="AE56" s="70" t="str">
        <f t="shared" ref="AE56:AE63" si="38">IF(V56&gt;0,Z56*0.0007,"")</f>
        <v/>
      </c>
      <c r="AF56" s="70" t="str">
        <f t="shared" si="35"/>
        <v/>
      </c>
      <c r="AG56" s="67"/>
      <c r="AH56" s="67"/>
      <c r="AI56" s="67"/>
      <c r="AJ56" s="65"/>
      <c r="AK56" s="70" t="str">
        <f t="shared" si="36"/>
        <v/>
      </c>
      <c r="AL56" s="67"/>
      <c r="AM56" s="67"/>
      <c r="AN56" s="67"/>
      <c r="AO56" s="67"/>
      <c r="AP56" s="67"/>
      <c r="AQ56" s="67"/>
      <c r="AR56" s="67"/>
      <c r="AS56" s="67"/>
      <c r="AU56" s="77" t="s">
        <v>162</v>
      </c>
      <c r="AV56" s="87"/>
    </row>
    <row r="57" spans="1:48">
      <c r="A57" s="64" t="s">
        <v>151</v>
      </c>
      <c r="B57" s="364"/>
      <c r="C57" s="364"/>
      <c r="D57" s="364"/>
      <c r="E57" s="364"/>
      <c r="F57" s="61"/>
      <c r="G57" s="62"/>
      <c r="H57" s="62"/>
      <c r="I57" s="62"/>
      <c r="J57" s="62"/>
      <c r="K57" s="62"/>
      <c r="L57" s="63"/>
      <c r="M57" s="61"/>
      <c r="N57" s="62"/>
      <c r="O57" s="62"/>
      <c r="P57" s="62"/>
      <c r="Q57" s="62"/>
      <c r="R57" s="62"/>
      <c r="S57" s="63"/>
      <c r="T57" s="65"/>
      <c r="U57" s="66"/>
      <c r="V57" s="67"/>
      <c r="W57" s="65"/>
      <c r="X57" s="67"/>
      <c r="Y57" s="67"/>
      <c r="Z57" s="70" t="str">
        <f t="shared" si="32"/>
        <v/>
      </c>
      <c r="AA57" s="70" t="str">
        <f t="shared" si="37"/>
        <v/>
      </c>
      <c r="AB57" s="70" t="str">
        <f t="shared" si="33"/>
        <v/>
      </c>
      <c r="AC57" s="67"/>
      <c r="AD57" s="70" t="str">
        <f t="shared" si="34"/>
        <v/>
      </c>
      <c r="AE57" s="70" t="str">
        <f t="shared" si="38"/>
        <v/>
      </c>
      <c r="AF57" s="70" t="str">
        <f t="shared" si="35"/>
        <v/>
      </c>
      <c r="AG57" s="67"/>
      <c r="AH57" s="67"/>
      <c r="AI57" s="67"/>
      <c r="AJ57" s="65"/>
      <c r="AK57" s="70" t="str">
        <f t="shared" si="36"/>
        <v/>
      </c>
      <c r="AL57" s="67"/>
      <c r="AM57" s="67"/>
      <c r="AN57" s="67"/>
      <c r="AO57" s="67"/>
      <c r="AP57" s="67"/>
      <c r="AQ57" s="67"/>
      <c r="AR57" s="67"/>
      <c r="AS57" s="67"/>
    </row>
    <row r="58" spans="1:48">
      <c r="A58" s="64" t="s">
        <v>152</v>
      </c>
      <c r="B58" s="364"/>
      <c r="C58" s="364"/>
      <c r="D58" s="364"/>
      <c r="E58" s="364"/>
      <c r="F58" s="61"/>
      <c r="G58" s="62"/>
      <c r="H58" s="62"/>
      <c r="I58" s="62"/>
      <c r="J58" s="62"/>
      <c r="K58" s="62"/>
      <c r="L58" s="63"/>
      <c r="M58" s="61"/>
      <c r="N58" s="62"/>
      <c r="O58" s="62"/>
      <c r="P58" s="62"/>
      <c r="Q58" s="62"/>
      <c r="R58" s="62"/>
      <c r="S58" s="63"/>
      <c r="T58" s="65"/>
      <c r="U58" s="66"/>
      <c r="V58" s="67"/>
      <c r="W58" s="65"/>
      <c r="X58" s="67"/>
      <c r="Y58" s="67"/>
      <c r="Z58" s="70" t="str">
        <f t="shared" si="32"/>
        <v/>
      </c>
      <c r="AA58" s="70" t="str">
        <f t="shared" si="37"/>
        <v/>
      </c>
      <c r="AB58" s="70" t="str">
        <f t="shared" si="33"/>
        <v/>
      </c>
      <c r="AC58" s="67"/>
      <c r="AD58" s="70" t="str">
        <f t="shared" si="34"/>
        <v/>
      </c>
      <c r="AE58" s="70" t="str">
        <f t="shared" si="38"/>
        <v/>
      </c>
      <c r="AF58" s="70" t="str">
        <f t="shared" si="35"/>
        <v/>
      </c>
      <c r="AG58" s="67"/>
      <c r="AH58" s="67"/>
      <c r="AI58" s="67"/>
      <c r="AJ58" s="65"/>
      <c r="AK58" s="70" t="str">
        <f t="shared" si="36"/>
        <v/>
      </c>
      <c r="AL58" s="67"/>
      <c r="AM58" s="67"/>
      <c r="AN58" s="67"/>
      <c r="AO58" s="67"/>
      <c r="AP58" s="67"/>
      <c r="AQ58" s="67"/>
      <c r="AR58" s="67"/>
      <c r="AS58" s="67"/>
    </row>
    <row r="59" spans="1:48">
      <c r="A59" s="64" t="s">
        <v>153</v>
      </c>
      <c r="B59" s="364"/>
      <c r="C59" s="364"/>
      <c r="D59" s="364"/>
      <c r="E59" s="364"/>
      <c r="F59" s="61"/>
      <c r="G59" s="62"/>
      <c r="H59" s="62"/>
      <c r="I59" s="62"/>
      <c r="J59" s="62"/>
      <c r="K59" s="62"/>
      <c r="L59" s="63"/>
      <c r="M59" s="61"/>
      <c r="N59" s="62"/>
      <c r="O59" s="62"/>
      <c r="P59" s="62"/>
      <c r="Q59" s="62"/>
      <c r="R59" s="62"/>
      <c r="S59" s="63"/>
      <c r="T59" s="65"/>
      <c r="U59" s="66"/>
      <c r="V59" s="67"/>
      <c r="W59" s="65"/>
      <c r="X59" s="67"/>
      <c r="Y59" s="67"/>
      <c r="Z59" s="70" t="str">
        <f t="shared" si="32"/>
        <v/>
      </c>
      <c r="AA59" s="70" t="str">
        <f t="shared" si="37"/>
        <v/>
      </c>
      <c r="AB59" s="70" t="str">
        <f t="shared" si="33"/>
        <v/>
      </c>
      <c r="AC59" s="67"/>
      <c r="AD59" s="70" t="str">
        <f t="shared" si="34"/>
        <v/>
      </c>
      <c r="AE59" s="70" t="str">
        <f t="shared" si="38"/>
        <v/>
      </c>
      <c r="AF59" s="70" t="str">
        <f t="shared" si="35"/>
        <v/>
      </c>
      <c r="AG59" s="67"/>
      <c r="AH59" s="67"/>
      <c r="AI59" s="67"/>
      <c r="AJ59" s="65"/>
      <c r="AK59" s="70" t="str">
        <f t="shared" si="36"/>
        <v/>
      </c>
      <c r="AL59" s="67"/>
      <c r="AM59" s="67"/>
      <c r="AN59" s="67"/>
      <c r="AO59" s="67"/>
      <c r="AP59" s="67"/>
      <c r="AQ59" s="67"/>
      <c r="AR59" s="67"/>
      <c r="AS59" s="67"/>
    </row>
    <row r="60" spans="1:48">
      <c r="A60" s="64" t="s">
        <v>154</v>
      </c>
      <c r="B60" s="364"/>
      <c r="C60" s="364"/>
      <c r="D60" s="364"/>
      <c r="E60" s="364"/>
      <c r="F60" s="61"/>
      <c r="G60" s="62"/>
      <c r="H60" s="62"/>
      <c r="I60" s="62"/>
      <c r="J60" s="62"/>
      <c r="K60" s="62"/>
      <c r="L60" s="63"/>
      <c r="M60" s="61"/>
      <c r="N60" s="62"/>
      <c r="O60" s="62"/>
      <c r="P60" s="62"/>
      <c r="Q60" s="62"/>
      <c r="R60" s="62"/>
      <c r="S60" s="63"/>
      <c r="T60" s="65"/>
      <c r="U60" s="66"/>
      <c r="V60" s="67"/>
      <c r="W60" s="65"/>
      <c r="X60" s="67"/>
      <c r="Y60" s="67"/>
      <c r="Z60" s="70" t="str">
        <f t="shared" si="32"/>
        <v/>
      </c>
      <c r="AA60" s="70" t="str">
        <f t="shared" si="37"/>
        <v/>
      </c>
      <c r="AB60" s="70" t="str">
        <f t="shared" si="33"/>
        <v/>
      </c>
      <c r="AC60" s="67"/>
      <c r="AD60" s="70" t="str">
        <f t="shared" si="34"/>
        <v/>
      </c>
      <c r="AE60" s="70" t="str">
        <f t="shared" si="38"/>
        <v/>
      </c>
      <c r="AF60" s="70" t="str">
        <f t="shared" si="35"/>
        <v/>
      </c>
      <c r="AG60" s="67"/>
      <c r="AH60" s="67"/>
      <c r="AI60" s="67"/>
      <c r="AJ60" s="65"/>
      <c r="AK60" s="70" t="str">
        <f t="shared" si="36"/>
        <v/>
      </c>
      <c r="AL60" s="67"/>
      <c r="AM60" s="67"/>
      <c r="AN60" s="67"/>
      <c r="AO60" s="67"/>
      <c r="AP60" s="67"/>
      <c r="AQ60" s="67"/>
      <c r="AR60" s="67"/>
      <c r="AS60" s="67"/>
    </row>
    <row r="61" spans="1:48">
      <c r="A61" s="64" t="s">
        <v>155</v>
      </c>
      <c r="B61" s="364"/>
      <c r="C61" s="364"/>
      <c r="D61" s="364"/>
      <c r="E61" s="364"/>
      <c r="F61" s="61"/>
      <c r="G61" s="62"/>
      <c r="H61" s="62"/>
      <c r="I61" s="62"/>
      <c r="J61" s="62"/>
      <c r="K61" s="62"/>
      <c r="L61" s="63"/>
      <c r="M61" s="61"/>
      <c r="N61" s="62"/>
      <c r="O61" s="62"/>
      <c r="P61" s="62"/>
      <c r="Q61" s="62"/>
      <c r="R61" s="62"/>
      <c r="S61" s="63"/>
      <c r="T61" s="65"/>
      <c r="U61" s="66"/>
      <c r="V61" s="67"/>
      <c r="W61" s="65"/>
      <c r="X61" s="67"/>
      <c r="Y61" s="309"/>
      <c r="Z61" s="70" t="str">
        <f t="shared" si="32"/>
        <v/>
      </c>
      <c r="AA61" s="70" t="str">
        <f t="shared" si="37"/>
        <v/>
      </c>
      <c r="AB61" s="70" t="str">
        <f t="shared" si="33"/>
        <v/>
      </c>
      <c r="AC61" s="67"/>
      <c r="AD61" s="70" t="str">
        <f t="shared" si="34"/>
        <v/>
      </c>
      <c r="AE61" s="70" t="str">
        <f t="shared" si="38"/>
        <v/>
      </c>
      <c r="AF61" s="70" t="str">
        <f t="shared" si="35"/>
        <v/>
      </c>
      <c r="AG61" s="67"/>
      <c r="AH61" s="67"/>
      <c r="AI61" s="67"/>
      <c r="AJ61" s="65"/>
      <c r="AK61" s="70" t="str">
        <f t="shared" si="36"/>
        <v/>
      </c>
      <c r="AL61" s="67"/>
      <c r="AM61" s="67"/>
      <c r="AN61" s="67"/>
      <c r="AO61" s="67"/>
      <c r="AP61" s="67"/>
      <c r="AQ61" s="67"/>
      <c r="AR61" s="67"/>
      <c r="AS61" s="67"/>
    </row>
    <row r="62" spans="1:48">
      <c r="A62" s="64" t="s">
        <v>156</v>
      </c>
      <c r="B62" s="364"/>
      <c r="C62" s="364"/>
      <c r="D62" s="364"/>
      <c r="E62" s="364"/>
      <c r="F62" s="61"/>
      <c r="G62" s="62"/>
      <c r="H62" s="62"/>
      <c r="I62" s="62"/>
      <c r="J62" s="62"/>
      <c r="K62" s="62"/>
      <c r="L62" s="63"/>
      <c r="M62" s="61"/>
      <c r="N62" s="62"/>
      <c r="O62" s="62"/>
      <c r="P62" s="62"/>
      <c r="Q62" s="62"/>
      <c r="R62" s="62"/>
      <c r="S62" s="63"/>
      <c r="T62" s="65"/>
      <c r="U62" s="66"/>
      <c r="V62" s="67"/>
      <c r="W62" s="65"/>
      <c r="X62" s="67"/>
      <c r="Y62" s="67"/>
      <c r="Z62" s="70" t="str">
        <f t="shared" si="32"/>
        <v/>
      </c>
      <c r="AA62" s="70" t="str">
        <f t="shared" si="37"/>
        <v/>
      </c>
      <c r="AB62" s="70" t="str">
        <f t="shared" si="33"/>
        <v/>
      </c>
      <c r="AC62" s="67"/>
      <c r="AD62" s="70" t="str">
        <f t="shared" si="34"/>
        <v/>
      </c>
      <c r="AE62" s="70" t="str">
        <f t="shared" si="38"/>
        <v/>
      </c>
      <c r="AF62" s="70" t="str">
        <f t="shared" si="35"/>
        <v/>
      </c>
      <c r="AG62" s="67"/>
      <c r="AH62" s="67"/>
      <c r="AI62" s="67"/>
      <c r="AJ62" s="65"/>
      <c r="AK62" s="70" t="str">
        <f t="shared" si="36"/>
        <v/>
      </c>
      <c r="AL62" s="67"/>
      <c r="AM62" s="67"/>
      <c r="AN62" s="67"/>
      <c r="AO62" s="67"/>
      <c r="AP62" s="67"/>
      <c r="AQ62" s="67"/>
      <c r="AR62" s="67"/>
      <c r="AS62" s="67"/>
    </row>
    <row r="63" spans="1:48">
      <c r="A63" s="64" t="s">
        <v>158</v>
      </c>
      <c r="B63" s="364"/>
      <c r="C63" s="364"/>
      <c r="D63" s="364"/>
      <c r="E63" s="364"/>
      <c r="F63" s="61"/>
      <c r="G63" s="62"/>
      <c r="H63" s="62"/>
      <c r="I63" s="62"/>
      <c r="J63" s="62"/>
      <c r="K63" s="62"/>
      <c r="L63" s="63"/>
      <c r="M63" s="61"/>
      <c r="N63" s="62"/>
      <c r="O63" s="62"/>
      <c r="P63" s="62"/>
      <c r="Q63" s="62"/>
      <c r="R63" s="62"/>
      <c r="S63" s="63"/>
      <c r="T63" s="65"/>
      <c r="U63" s="66"/>
      <c r="V63" s="67"/>
      <c r="W63" s="65"/>
      <c r="X63" s="67"/>
      <c r="Y63" s="67"/>
      <c r="Z63" s="70" t="str">
        <f t="shared" si="32"/>
        <v/>
      </c>
      <c r="AA63" s="70" t="str">
        <f t="shared" si="37"/>
        <v/>
      </c>
      <c r="AB63" s="70" t="str">
        <f t="shared" si="33"/>
        <v/>
      </c>
      <c r="AC63" s="67"/>
      <c r="AD63" s="70" t="str">
        <f t="shared" si="34"/>
        <v/>
      </c>
      <c r="AE63" s="70" t="str">
        <f t="shared" si="38"/>
        <v/>
      </c>
      <c r="AF63" s="70" t="str">
        <f t="shared" si="35"/>
        <v/>
      </c>
      <c r="AG63" s="67"/>
      <c r="AH63" s="67"/>
      <c r="AI63" s="67"/>
      <c r="AJ63" s="65"/>
      <c r="AK63" s="70" t="str">
        <f t="shared" si="36"/>
        <v/>
      </c>
      <c r="AL63" s="67"/>
      <c r="AM63" s="67"/>
      <c r="AN63" s="67"/>
      <c r="AO63" s="67"/>
      <c r="AP63" s="67"/>
      <c r="AQ63" s="67"/>
      <c r="AR63" s="67"/>
      <c r="AS63" s="67"/>
    </row>
    <row r="64" spans="1:48">
      <c r="A64" s="64"/>
      <c r="B64" s="364"/>
      <c r="C64" s="364"/>
      <c r="D64" s="364"/>
      <c r="E64" s="364"/>
      <c r="F64" s="61"/>
      <c r="G64" s="62"/>
      <c r="H64" s="62"/>
      <c r="I64" s="62"/>
      <c r="J64" s="62"/>
      <c r="K64" s="62"/>
      <c r="L64" s="63"/>
      <c r="M64" s="61"/>
      <c r="N64" s="62"/>
      <c r="O64" s="62"/>
      <c r="P64" s="62"/>
      <c r="Q64" s="62"/>
      <c r="R64" s="62"/>
      <c r="S64" s="63"/>
      <c r="T64" s="65"/>
      <c r="U64" s="66"/>
      <c r="V64" s="67"/>
      <c r="W64" s="65"/>
      <c r="X64" s="67"/>
      <c r="Y64" s="67"/>
      <c r="Z64" s="70" t="str">
        <f t="shared" si="32"/>
        <v/>
      </c>
      <c r="AA64" s="70"/>
      <c r="AB64" s="70"/>
      <c r="AC64" s="67"/>
      <c r="AD64" s="67"/>
      <c r="AE64" s="70" t="str">
        <f t="shared" ref="AE64:AE65" si="39">IF(V64&gt;0,Z64*0.0008,"")</f>
        <v/>
      </c>
      <c r="AF64" s="67"/>
      <c r="AG64" s="67"/>
      <c r="AH64" s="67"/>
      <c r="AI64" s="67"/>
      <c r="AJ64" s="65"/>
      <c r="AK64" s="70" t="str">
        <f>IF(Z64="","",Z64-SUM(AA64:AI64))</f>
        <v/>
      </c>
      <c r="AL64" s="67"/>
      <c r="AM64" s="67"/>
      <c r="AN64" s="67"/>
      <c r="AO64" s="67"/>
      <c r="AP64" s="67"/>
      <c r="AQ64" s="67"/>
      <c r="AR64" s="67"/>
      <c r="AS64" s="67"/>
    </row>
    <row r="65" spans="1:48">
      <c r="A65" s="64"/>
      <c r="B65" s="364"/>
      <c r="C65" s="364"/>
      <c r="D65" s="364"/>
      <c r="E65" s="364"/>
      <c r="F65" s="61"/>
      <c r="G65" s="62"/>
      <c r="H65" s="62"/>
      <c r="I65" s="62"/>
      <c r="J65" s="62"/>
      <c r="K65" s="62"/>
      <c r="L65" s="63"/>
      <c r="M65" s="61"/>
      <c r="N65" s="62"/>
      <c r="O65" s="62"/>
      <c r="P65" s="62"/>
      <c r="Q65" s="62"/>
      <c r="R65" s="62"/>
      <c r="S65" s="63"/>
      <c r="T65" s="68"/>
      <c r="U65" s="66"/>
      <c r="V65" s="67"/>
      <c r="W65" s="65"/>
      <c r="X65" s="67"/>
      <c r="Y65" s="67"/>
      <c r="Z65" s="70" t="str">
        <f>IF(V65="","",V65+Y65)</f>
        <v/>
      </c>
      <c r="AA65" s="67"/>
      <c r="AB65" s="67"/>
      <c r="AC65" s="67"/>
      <c r="AD65" s="67"/>
      <c r="AE65" s="70" t="str">
        <f t="shared" si="39"/>
        <v/>
      </c>
      <c r="AF65" s="67"/>
      <c r="AG65" s="67"/>
      <c r="AH65" s="67"/>
      <c r="AI65" s="67"/>
      <c r="AJ65" s="65"/>
      <c r="AK65" s="70" t="str">
        <f>IF(Z65="","",Z65-SUM(AA65:AI65))</f>
        <v/>
      </c>
      <c r="AL65" s="67"/>
      <c r="AM65" s="67"/>
      <c r="AN65" s="67"/>
      <c r="AO65" s="67"/>
      <c r="AP65" s="67"/>
      <c r="AQ65" s="67"/>
      <c r="AR65" s="67"/>
      <c r="AS65" s="67"/>
    </row>
    <row r="66" spans="1:48">
      <c r="A66" s="64"/>
      <c r="B66" s="364"/>
      <c r="C66" s="364"/>
      <c r="D66" s="364"/>
      <c r="E66" s="364"/>
      <c r="F66" s="61"/>
      <c r="G66" s="62"/>
      <c r="H66" s="62"/>
      <c r="I66" s="62"/>
      <c r="J66" s="62"/>
      <c r="K66" s="62"/>
      <c r="L66" s="63"/>
      <c r="M66" s="61"/>
      <c r="N66" s="62"/>
      <c r="O66" s="62"/>
      <c r="P66" s="62"/>
      <c r="Q66" s="62"/>
      <c r="R66" s="62"/>
      <c r="S66" s="63"/>
      <c r="T66" s="68"/>
      <c r="U66" s="66"/>
      <c r="V66" s="67"/>
      <c r="W66" s="65"/>
      <c r="X66" s="67"/>
      <c r="Y66" s="67"/>
      <c r="Z66" s="70" t="str">
        <f>IF(V66="","",V66+Y66)</f>
        <v/>
      </c>
      <c r="AA66" s="67"/>
      <c r="AB66" s="67"/>
      <c r="AC66" s="67"/>
      <c r="AD66" s="67"/>
      <c r="AE66" s="67"/>
      <c r="AF66" s="67"/>
      <c r="AG66" s="67"/>
      <c r="AH66" s="67"/>
      <c r="AI66" s="67"/>
      <c r="AJ66" s="65"/>
      <c r="AK66" s="70" t="str">
        <f>IF(Z66="","",Z66-SUM(AA66:AI66))</f>
        <v/>
      </c>
      <c r="AL66" s="67"/>
      <c r="AM66" s="67"/>
      <c r="AN66" s="67"/>
      <c r="AO66" s="67"/>
      <c r="AP66" s="67"/>
      <c r="AQ66" s="67"/>
      <c r="AR66" s="67"/>
      <c r="AS66" s="67"/>
    </row>
    <row r="67" spans="1:48" ht="13.8" thickBot="1">
      <c r="A67" s="64"/>
      <c r="B67" s="364"/>
      <c r="C67" s="364"/>
      <c r="D67" s="364"/>
      <c r="E67" s="364"/>
      <c r="F67" s="61"/>
      <c r="G67" s="62"/>
      <c r="H67" s="62"/>
      <c r="I67" s="62"/>
      <c r="J67" s="62"/>
      <c r="K67" s="62"/>
      <c r="L67" s="63"/>
      <c r="M67" s="61"/>
      <c r="N67" s="62"/>
      <c r="O67" s="62"/>
      <c r="P67" s="62"/>
      <c r="Q67" s="62"/>
      <c r="R67" s="62"/>
      <c r="S67" s="63"/>
      <c r="T67" s="68"/>
      <c r="U67" s="66"/>
      <c r="V67" s="203"/>
      <c r="W67" s="204"/>
      <c r="X67" s="203"/>
      <c r="Y67" s="203"/>
      <c r="Z67" s="205" t="str">
        <f>IF(V67="","",V67+Y67)</f>
        <v/>
      </c>
      <c r="AA67" s="203"/>
      <c r="AB67" s="203"/>
      <c r="AC67" s="203"/>
      <c r="AD67" s="203"/>
      <c r="AE67" s="203"/>
      <c r="AF67" s="203"/>
      <c r="AG67" s="203"/>
      <c r="AH67" s="203"/>
      <c r="AI67" s="203"/>
      <c r="AJ67" s="204"/>
      <c r="AK67" s="205" t="str">
        <f>IF(Z67="","",Z67-SUM(AA67:AI67))</f>
        <v/>
      </c>
      <c r="AL67" s="203"/>
      <c r="AM67" s="203"/>
      <c r="AN67" s="203"/>
      <c r="AO67" s="203"/>
      <c r="AP67" s="203"/>
      <c r="AQ67" s="203"/>
      <c r="AR67" s="203"/>
      <c r="AS67" s="203"/>
    </row>
    <row r="68" spans="1:48" ht="13.8" thickBot="1">
      <c r="A68" s="64" t="s">
        <v>149</v>
      </c>
      <c r="B68" s="364"/>
      <c r="C68" s="364"/>
      <c r="D68" s="364"/>
      <c r="E68" s="364"/>
      <c r="F68" s="61"/>
      <c r="G68" s="62"/>
      <c r="H68" s="62"/>
      <c r="I68" s="62"/>
      <c r="J68" s="62"/>
      <c r="K68" s="62"/>
      <c r="L68" s="63"/>
      <c r="M68" s="61"/>
      <c r="N68" s="62"/>
      <c r="O68" s="62"/>
      <c r="P68" s="62"/>
      <c r="Q68" s="62"/>
      <c r="R68" s="62"/>
      <c r="S68" s="63"/>
      <c r="T68" s="68"/>
      <c r="U68" s="66"/>
      <c r="V68" s="192" t="str">
        <f>IF(V55="","",SUM(V55:V67))</f>
        <v/>
      </c>
      <c r="W68" s="206"/>
      <c r="X68" s="207"/>
      <c r="Y68" s="192" t="str">
        <f>IF(Y55="","",SUM(Y55:Y67))</f>
        <v/>
      </c>
      <c r="Z68" s="192" t="str">
        <f>IF($Z55="","",SUM(Z55:Z67))</f>
        <v/>
      </c>
      <c r="AA68" s="192" t="str">
        <f t="shared" ref="AA68:AI68" si="40">IF($Z55="","",SUM(AA55:AA67))</f>
        <v/>
      </c>
      <c r="AB68" s="192" t="str">
        <f t="shared" si="40"/>
        <v/>
      </c>
      <c r="AC68" s="192" t="str">
        <f t="shared" si="40"/>
        <v/>
      </c>
      <c r="AD68" s="192" t="str">
        <f t="shared" si="40"/>
        <v/>
      </c>
      <c r="AE68" s="192" t="str">
        <f t="shared" si="40"/>
        <v/>
      </c>
      <c r="AF68" s="192" t="str">
        <f t="shared" si="40"/>
        <v/>
      </c>
      <c r="AG68" s="192" t="str">
        <f t="shared" si="40"/>
        <v/>
      </c>
      <c r="AH68" s="192" t="str">
        <f t="shared" si="40"/>
        <v/>
      </c>
      <c r="AI68" s="192" t="str">
        <f t="shared" si="40"/>
        <v/>
      </c>
      <c r="AJ68" s="206"/>
      <c r="AK68" s="192" t="str">
        <f t="shared" ref="AK68:AS68" si="41">IF($AK55="","",SUM(AK55:AK67))</f>
        <v/>
      </c>
      <c r="AL68" s="192" t="str">
        <f t="shared" si="41"/>
        <v/>
      </c>
      <c r="AM68" s="192" t="str">
        <f t="shared" si="41"/>
        <v/>
      </c>
      <c r="AN68" s="192" t="str">
        <f t="shared" si="41"/>
        <v/>
      </c>
      <c r="AO68" s="192" t="str">
        <f t="shared" si="41"/>
        <v/>
      </c>
      <c r="AP68" s="192" t="str">
        <f t="shared" si="41"/>
        <v/>
      </c>
      <c r="AQ68" s="192" t="str">
        <f t="shared" si="41"/>
        <v/>
      </c>
      <c r="AR68" s="192" t="str">
        <f t="shared" si="41"/>
        <v/>
      </c>
      <c r="AS68" s="192" t="str">
        <f t="shared" si="41"/>
        <v/>
      </c>
    </row>
    <row r="69" spans="1:48" s="37" customFormat="1" ht="16.5" customHeight="1" thickTop="1">
      <c r="A69" s="174" t="s">
        <v>181</v>
      </c>
      <c r="B69" s="175"/>
      <c r="C69" s="175"/>
      <c r="D69" s="175"/>
      <c r="E69" s="175"/>
      <c r="F69" s="165"/>
      <c r="G69" s="165"/>
      <c r="H69" s="165"/>
      <c r="I69" s="165"/>
      <c r="J69" s="165"/>
      <c r="K69" s="165"/>
      <c r="L69" s="165"/>
      <c r="M69" s="165"/>
      <c r="N69" s="165"/>
      <c r="O69" s="165"/>
      <c r="P69" s="165"/>
      <c r="Q69" s="165"/>
      <c r="R69" s="165"/>
      <c r="S69" s="165"/>
      <c r="T69" s="175"/>
      <c r="U69" s="176"/>
      <c r="V69" s="186"/>
      <c r="W69" s="187"/>
      <c r="X69" s="188"/>
      <c r="Y69" s="186"/>
      <c r="Z69" s="189"/>
      <c r="AA69" s="188"/>
      <c r="AB69" s="188"/>
      <c r="AC69" s="188"/>
      <c r="AD69" s="188"/>
      <c r="AE69" s="188"/>
      <c r="AF69" s="188"/>
      <c r="AG69" s="190"/>
      <c r="AH69" s="190"/>
      <c r="AI69" s="190"/>
      <c r="AJ69" s="187"/>
      <c r="AK69" s="186"/>
      <c r="AL69" s="188"/>
      <c r="AM69" s="188"/>
      <c r="AN69" s="188"/>
      <c r="AO69" s="188"/>
      <c r="AP69" s="188"/>
      <c r="AQ69" s="188"/>
      <c r="AR69" s="188"/>
      <c r="AS69" s="191"/>
      <c r="AU69" s="76" t="s">
        <v>242</v>
      </c>
    </row>
    <row r="70" spans="1:48">
      <c r="A70" s="68" t="s">
        <v>147</v>
      </c>
      <c r="B70" s="364"/>
      <c r="C70" s="364"/>
      <c r="D70" s="364"/>
      <c r="E70" s="364"/>
      <c r="F70" s="61"/>
      <c r="G70" s="62"/>
      <c r="H70" s="62"/>
      <c r="I70" s="62"/>
      <c r="J70" s="62"/>
      <c r="K70" s="62"/>
      <c r="L70" s="63"/>
      <c r="M70" s="61"/>
      <c r="N70" s="62"/>
      <c r="O70" s="62"/>
      <c r="P70" s="62"/>
      <c r="Q70" s="62"/>
      <c r="R70" s="62"/>
      <c r="S70" s="63"/>
      <c r="T70" s="65"/>
      <c r="U70" s="66"/>
      <c r="V70" s="67"/>
      <c r="W70" s="65"/>
      <c r="X70" s="67"/>
      <c r="Y70" s="309"/>
      <c r="Z70" s="70" t="str">
        <f t="shared" ref="Z70:Z78" si="42">IF(V70="","",V70+Y70)</f>
        <v/>
      </c>
      <c r="AA70" s="70" t="str">
        <f>IF(V70&gt;0,Z70*0.062,"")</f>
        <v/>
      </c>
      <c r="AB70" s="70" t="str">
        <f t="shared" ref="AB70:AB79" si="43">IF(V70&gt;0,Z70*0.0145,"")</f>
        <v/>
      </c>
      <c r="AC70" s="67"/>
      <c r="AD70" s="70" t="str">
        <f t="shared" ref="AD70:AD79" si="44">IF(V70&gt;0,Z70*0.0307,"")</f>
        <v/>
      </c>
      <c r="AE70" s="70" t="str">
        <f>IF(V70&gt;0,Z70*0.0007,"")</f>
        <v/>
      </c>
      <c r="AF70" s="70" t="str">
        <f t="shared" ref="AF70:AF79" si="45">IF(V70&gt;0,Z70*0.039102,"")</f>
        <v/>
      </c>
      <c r="AG70" s="67"/>
      <c r="AH70" s="67"/>
      <c r="AI70" s="67"/>
      <c r="AJ70" s="65"/>
      <c r="AK70" s="70" t="str">
        <f t="shared" ref="AK70:AK79" si="46">IF(Z70="","",Z70-SUM(AA70:AI70))</f>
        <v/>
      </c>
      <c r="AL70" s="67"/>
      <c r="AM70" s="67"/>
      <c r="AN70" s="67"/>
      <c r="AO70" s="67"/>
      <c r="AP70" s="67"/>
      <c r="AQ70" s="67"/>
      <c r="AR70" s="67"/>
      <c r="AS70" s="67"/>
      <c r="AU70" s="77" t="s">
        <v>161</v>
      </c>
      <c r="AV70" s="87"/>
    </row>
    <row r="71" spans="1:48">
      <c r="A71" s="64" t="s">
        <v>150</v>
      </c>
      <c r="B71" s="364"/>
      <c r="C71" s="364"/>
      <c r="D71" s="364"/>
      <c r="E71" s="364"/>
      <c r="F71" s="61"/>
      <c r="G71" s="62"/>
      <c r="H71" s="62"/>
      <c r="I71" s="62"/>
      <c r="J71" s="62"/>
      <c r="K71" s="62"/>
      <c r="L71" s="63"/>
      <c r="M71" s="61"/>
      <c r="N71" s="62"/>
      <c r="O71" s="62"/>
      <c r="P71" s="62"/>
      <c r="Q71" s="62"/>
      <c r="R71" s="62"/>
      <c r="S71" s="63"/>
      <c r="T71" s="65"/>
      <c r="U71" s="66"/>
      <c r="V71" s="67"/>
      <c r="W71" s="65"/>
      <c r="X71" s="67"/>
      <c r="Y71" s="67"/>
      <c r="Z71" s="70" t="str">
        <f t="shared" si="42"/>
        <v/>
      </c>
      <c r="AA71" s="70" t="str">
        <f t="shared" ref="AA71:AA79" si="47">IF(V71&gt;0,Z71*0.062,"")</f>
        <v/>
      </c>
      <c r="AB71" s="70" t="str">
        <f t="shared" si="43"/>
        <v/>
      </c>
      <c r="AC71" s="67"/>
      <c r="AD71" s="70" t="str">
        <f t="shared" si="44"/>
        <v/>
      </c>
      <c r="AE71" s="70" t="str">
        <f t="shared" ref="AE71:AE79" si="48">IF(V71&gt;0,Z71*0.0007,"")</f>
        <v/>
      </c>
      <c r="AF71" s="70" t="str">
        <f t="shared" si="45"/>
        <v/>
      </c>
      <c r="AG71" s="67"/>
      <c r="AH71" s="67"/>
      <c r="AI71" s="67"/>
      <c r="AJ71" s="65"/>
      <c r="AK71" s="70" t="str">
        <f t="shared" si="46"/>
        <v/>
      </c>
      <c r="AL71" s="67"/>
      <c r="AM71" s="67"/>
      <c r="AN71" s="67"/>
      <c r="AO71" s="67"/>
      <c r="AP71" s="67"/>
      <c r="AQ71" s="67"/>
      <c r="AR71" s="67"/>
      <c r="AS71" s="67"/>
      <c r="AU71" s="77" t="s">
        <v>162</v>
      </c>
      <c r="AV71" s="87"/>
    </row>
    <row r="72" spans="1:48">
      <c r="A72" s="64" t="s">
        <v>151</v>
      </c>
      <c r="B72" s="364"/>
      <c r="C72" s="364"/>
      <c r="D72" s="364"/>
      <c r="E72" s="364"/>
      <c r="F72" s="61"/>
      <c r="G72" s="62"/>
      <c r="H72" s="62"/>
      <c r="I72" s="62"/>
      <c r="J72" s="62"/>
      <c r="K72" s="62"/>
      <c r="L72" s="63"/>
      <c r="M72" s="61"/>
      <c r="N72" s="62"/>
      <c r="O72" s="62"/>
      <c r="P72" s="62"/>
      <c r="Q72" s="62"/>
      <c r="R72" s="62"/>
      <c r="S72" s="63"/>
      <c r="T72" s="65"/>
      <c r="U72" s="66"/>
      <c r="V72" s="67"/>
      <c r="W72" s="65"/>
      <c r="X72" s="67"/>
      <c r="Y72" s="67"/>
      <c r="Z72" s="70" t="str">
        <f t="shared" si="42"/>
        <v/>
      </c>
      <c r="AA72" s="70" t="str">
        <f t="shared" si="47"/>
        <v/>
      </c>
      <c r="AB72" s="70" t="str">
        <f t="shared" si="43"/>
        <v/>
      </c>
      <c r="AC72" s="67"/>
      <c r="AD72" s="70" t="str">
        <f t="shared" si="44"/>
        <v/>
      </c>
      <c r="AE72" s="70" t="str">
        <f t="shared" si="48"/>
        <v/>
      </c>
      <c r="AF72" s="70" t="str">
        <f t="shared" si="45"/>
        <v/>
      </c>
      <c r="AG72" s="67"/>
      <c r="AH72" s="67"/>
      <c r="AI72" s="67"/>
      <c r="AJ72" s="65"/>
      <c r="AK72" s="70" t="str">
        <f t="shared" si="46"/>
        <v/>
      </c>
      <c r="AL72" s="67"/>
      <c r="AM72" s="67"/>
      <c r="AN72" s="67"/>
      <c r="AO72" s="67"/>
      <c r="AP72" s="67"/>
      <c r="AQ72" s="67"/>
      <c r="AR72" s="67"/>
      <c r="AS72" s="67"/>
    </row>
    <row r="73" spans="1:48">
      <c r="A73" s="64" t="s">
        <v>152</v>
      </c>
      <c r="B73" s="364"/>
      <c r="C73" s="364"/>
      <c r="D73" s="364"/>
      <c r="E73" s="364"/>
      <c r="F73" s="61"/>
      <c r="G73" s="62"/>
      <c r="H73" s="62"/>
      <c r="I73" s="62"/>
      <c r="J73" s="62"/>
      <c r="K73" s="62"/>
      <c r="L73" s="63"/>
      <c r="M73" s="61"/>
      <c r="N73" s="62"/>
      <c r="O73" s="62"/>
      <c r="P73" s="62"/>
      <c r="Q73" s="62"/>
      <c r="R73" s="62"/>
      <c r="S73" s="63"/>
      <c r="T73" s="65"/>
      <c r="U73" s="66"/>
      <c r="V73" s="67"/>
      <c r="W73" s="65"/>
      <c r="X73" s="67"/>
      <c r="Y73" s="67"/>
      <c r="Z73" s="70" t="str">
        <f t="shared" si="42"/>
        <v/>
      </c>
      <c r="AA73" s="70" t="str">
        <f t="shared" si="47"/>
        <v/>
      </c>
      <c r="AB73" s="70" t="str">
        <f t="shared" si="43"/>
        <v/>
      </c>
      <c r="AC73" s="67"/>
      <c r="AD73" s="70" t="str">
        <f t="shared" si="44"/>
        <v/>
      </c>
      <c r="AE73" s="70" t="str">
        <f t="shared" si="48"/>
        <v/>
      </c>
      <c r="AF73" s="70" t="str">
        <f t="shared" si="45"/>
        <v/>
      </c>
      <c r="AG73" s="67"/>
      <c r="AH73" s="67"/>
      <c r="AI73" s="67"/>
      <c r="AJ73" s="65"/>
      <c r="AK73" s="70" t="str">
        <f t="shared" si="46"/>
        <v/>
      </c>
      <c r="AL73" s="67"/>
      <c r="AM73" s="67"/>
      <c r="AN73" s="67"/>
      <c r="AO73" s="67"/>
      <c r="AP73" s="67"/>
      <c r="AQ73" s="67"/>
      <c r="AR73" s="67"/>
      <c r="AS73" s="67"/>
    </row>
    <row r="74" spans="1:48">
      <c r="A74" s="64" t="s">
        <v>153</v>
      </c>
      <c r="B74" s="364"/>
      <c r="C74" s="364"/>
      <c r="D74" s="364"/>
      <c r="E74" s="364"/>
      <c r="F74" s="61"/>
      <c r="G74" s="62"/>
      <c r="H74" s="62"/>
      <c r="I74" s="62"/>
      <c r="J74" s="62"/>
      <c r="K74" s="62"/>
      <c r="L74" s="63"/>
      <c r="M74" s="61"/>
      <c r="N74" s="62"/>
      <c r="O74" s="62"/>
      <c r="P74" s="62"/>
      <c r="Q74" s="62"/>
      <c r="R74" s="62"/>
      <c r="S74" s="63"/>
      <c r="T74" s="65"/>
      <c r="U74" s="66"/>
      <c r="V74" s="67"/>
      <c r="W74" s="65"/>
      <c r="X74" s="67"/>
      <c r="Y74" s="67"/>
      <c r="Z74" s="70" t="str">
        <f t="shared" si="42"/>
        <v/>
      </c>
      <c r="AA74" s="70" t="str">
        <f t="shared" si="47"/>
        <v/>
      </c>
      <c r="AB74" s="70" t="str">
        <f t="shared" si="43"/>
        <v/>
      </c>
      <c r="AC74" s="67"/>
      <c r="AD74" s="70" t="str">
        <f t="shared" si="44"/>
        <v/>
      </c>
      <c r="AE74" s="70" t="str">
        <f t="shared" si="48"/>
        <v/>
      </c>
      <c r="AF74" s="70" t="str">
        <f t="shared" si="45"/>
        <v/>
      </c>
      <c r="AG74" s="67"/>
      <c r="AH74" s="67"/>
      <c r="AI74" s="67"/>
      <c r="AJ74" s="65"/>
      <c r="AK74" s="70" t="str">
        <f t="shared" si="46"/>
        <v/>
      </c>
      <c r="AL74" s="67"/>
      <c r="AM74" s="67"/>
      <c r="AN74" s="67"/>
      <c r="AO74" s="67"/>
      <c r="AP74" s="67"/>
      <c r="AQ74" s="67"/>
      <c r="AR74" s="67"/>
      <c r="AS74" s="67"/>
    </row>
    <row r="75" spans="1:48">
      <c r="A75" s="64" t="s">
        <v>154</v>
      </c>
      <c r="B75" s="364"/>
      <c r="C75" s="364"/>
      <c r="D75" s="364"/>
      <c r="E75" s="364"/>
      <c r="F75" s="61"/>
      <c r="G75" s="62"/>
      <c r="H75" s="62"/>
      <c r="I75" s="62"/>
      <c r="J75" s="62"/>
      <c r="K75" s="62"/>
      <c r="L75" s="63"/>
      <c r="M75" s="61"/>
      <c r="N75" s="62"/>
      <c r="O75" s="62"/>
      <c r="P75" s="62"/>
      <c r="Q75" s="62"/>
      <c r="R75" s="62"/>
      <c r="S75" s="63"/>
      <c r="T75" s="65"/>
      <c r="U75" s="66"/>
      <c r="V75" s="67"/>
      <c r="W75" s="65"/>
      <c r="X75" s="67"/>
      <c r="Y75" s="67"/>
      <c r="Z75" s="70" t="str">
        <f t="shared" si="42"/>
        <v/>
      </c>
      <c r="AA75" s="70" t="str">
        <f t="shared" si="47"/>
        <v/>
      </c>
      <c r="AB75" s="70" t="str">
        <f t="shared" si="43"/>
        <v/>
      </c>
      <c r="AC75" s="67"/>
      <c r="AD75" s="70" t="str">
        <f t="shared" si="44"/>
        <v/>
      </c>
      <c r="AE75" s="70" t="str">
        <f t="shared" si="48"/>
        <v/>
      </c>
      <c r="AF75" s="70" t="str">
        <f t="shared" si="45"/>
        <v/>
      </c>
      <c r="AG75" s="67"/>
      <c r="AH75" s="67"/>
      <c r="AI75" s="67"/>
      <c r="AJ75" s="65"/>
      <c r="AK75" s="70" t="str">
        <f t="shared" si="46"/>
        <v/>
      </c>
      <c r="AL75" s="67"/>
      <c r="AM75" s="67"/>
      <c r="AN75" s="67"/>
      <c r="AO75" s="67"/>
      <c r="AP75" s="67"/>
      <c r="AQ75" s="67"/>
      <c r="AR75" s="67"/>
      <c r="AS75" s="67"/>
    </row>
    <row r="76" spans="1:48">
      <c r="A76" s="64" t="s">
        <v>155</v>
      </c>
      <c r="B76" s="364"/>
      <c r="C76" s="364"/>
      <c r="D76" s="364"/>
      <c r="E76" s="364"/>
      <c r="F76" s="61"/>
      <c r="G76" s="62"/>
      <c r="H76" s="62"/>
      <c r="I76" s="62"/>
      <c r="J76" s="62"/>
      <c r="K76" s="62"/>
      <c r="L76" s="63"/>
      <c r="M76" s="61"/>
      <c r="N76" s="62"/>
      <c r="O76" s="62"/>
      <c r="P76" s="62"/>
      <c r="Q76" s="62"/>
      <c r="R76" s="62"/>
      <c r="S76" s="63"/>
      <c r="T76" s="65"/>
      <c r="U76" s="66"/>
      <c r="V76" s="67"/>
      <c r="W76" s="65"/>
      <c r="X76" s="67"/>
      <c r="Y76" s="309"/>
      <c r="Z76" s="70" t="str">
        <f t="shared" si="42"/>
        <v/>
      </c>
      <c r="AA76" s="70" t="str">
        <f t="shared" si="47"/>
        <v/>
      </c>
      <c r="AB76" s="70" t="str">
        <f t="shared" si="43"/>
        <v/>
      </c>
      <c r="AC76" s="67"/>
      <c r="AD76" s="70" t="str">
        <f t="shared" si="44"/>
        <v/>
      </c>
      <c r="AE76" s="70" t="str">
        <f t="shared" si="48"/>
        <v/>
      </c>
      <c r="AF76" s="70" t="str">
        <f t="shared" si="45"/>
        <v/>
      </c>
      <c r="AG76" s="67"/>
      <c r="AH76" s="67"/>
      <c r="AI76" s="67"/>
      <c r="AJ76" s="65"/>
      <c r="AK76" s="70" t="str">
        <f t="shared" si="46"/>
        <v/>
      </c>
      <c r="AL76" s="67"/>
      <c r="AM76" s="67"/>
      <c r="AN76" s="67"/>
      <c r="AO76" s="67"/>
      <c r="AP76" s="67"/>
      <c r="AQ76" s="67"/>
      <c r="AR76" s="67"/>
      <c r="AS76" s="67"/>
    </row>
    <row r="77" spans="1:48">
      <c r="A77" s="64" t="s">
        <v>156</v>
      </c>
      <c r="B77" s="364"/>
      <c r="C77" s="364"/>
      <c r="D77" s="364"/>
      <c r="E77" s="364"/>
      <c r="F77" s="61"/>
      <c r="G77" s="62"/>
      <c r="H77" s="62"/>
      <c r="I77" s="62"/>
      <c r="J77" s="62"/>
      <c r="K77" s="62"/>
      <c r="L77" s="63"/>
      <c r="M77" s="61"/>
      <c r="N77" s="62"/>
      <c r="O77" s="62"/>
      <c r="P77" s="62"/>
      <c r="Q77" s="62"/>
      <c r="R77" s="62"/>
      <c r="S77" s="63"/>
      <c r="T77" s="65"/>
      <c r="U77" s="66"/>
      <c r="V77" s="67"/>
      <c r="W77" s="65"/>
      <c r="X77" s="67"/>
      <c r="Y77" s="67"/>
      <c r="Z77" s="70" t="str">
        <f t="shared" si="42"/>
        <v/>
      </c>
      <c r="AA77" s="70" t="str">
        <f t="shared" si="47"/>
        <v/>
      </c>
      <c r="AB77" s="70" t="str">
        <f t="shared" si="43"/>
        <v/>
      </c>
      <c r="AC77" s="67"/>
      <c r="AD77" s="70" t="str">
        <f t="shared" si="44"/>
        <v/>
      </c>
      <c r="AE77" s="70" t="str">
        <f t="shared" si="48"/>
        <v/>
      </c>
      <c r="AF77" s="70" t="str">
        <f t="shared" si="45"/>
        <v/>
      </c>
      <c r="AG77" s="67"/>
      <c r="AH77" s="67"/>
      <c r="AI77" s="67"/>
      <c r="AJ77" s="65"/>
      <c r="AK77" s="70" t="str">
        <f t="shared" si="46"/>
        <v/>
      </c>
      <c r="AL77" s="67"/>
      <c r="AM77" s="67"/>
      <c r="AN77" s="67"/>
      <c r="AO77" s="67"/>
      <c r="AP77" s="67"/>
      <c r="AQ77" s="67"/>
      <c r="AR77" s="67"/>
      <c r="AS77" s="67"/>
    </row>
    <row r="78" spans="1:48">
      <c r="A78" s="64" t="s">
        <v>158</v>
      </c>
      <c r="B78" s="364"/>
      <c r="C78" s="364"/>
      <c r="D78" s="364"/>
      <c r="E78" s="364"/>
      <c r="F78" s="61"/>
      <c r="G78" s="62"/>
      <c r="H78" s="62"/>
      <c r="I78" s="62"/>
      <c r="J78" s="62"/>
      <c r="K78" s="62"/>
      <c r="L78" s="63"/>
      <c r="M78" s="61"/>
      <c r="N78" s="62"/>
      <c r="O78" s="62"/>
      <c r="P78" s="62"/>
      <c r="Q78" s="62"/>
      <c r="R78" s="62"/>
      <c r="S78" s="63"/>
      <c r="T78" s="65"/>
      <c r="U78" s="66"/>
      <c r="V78" s="67"/>
      <c r="W78" s="65"/>
      <c r="X78" s="67"/>
      <c r="Y78" s="67"/>
      <c r="Z78" s="70" t="str">
        <f t="shared" si="42"/>
        <v/>
      </c>
      <c r="AA78" s="70" t="str">
        <f t="shared" si="47"/>
        <v/>
      </c>
      <c r="AB78" s="70" t="str">
        <f t="shared" si="43"/>
        <v/>
      </c>
      <c r="AC78" s="67"/>
      <c r="AD78" s="70" t="str">
        <f t="shared" si="44"/>
        <v/>
      </c>
      <c r="AE78" s="70" t="str">
        <f t="shared" si="48"/>
        <v/>
      </c>
      <c r="AF78" s="70" t="str">
        <f t="shared" si="45"/>
        <v/>
      </c>
      <c r="AG78" s="67"/>
      <c r="AH78" s="67"/>
      <c r="AI78" s="67"/>
      <c r="AJ78" s="65"/>
      <c r="AK78" s="70" t="str">
        <f t="shared" si="46"/>
        <v/>
      </c>
      <c r="AL78" s="67"/>
      <c r="AM78" s="67"/>
      <c r="AN78" s="67"/>
      <c r="AO78" s="67"/>
      <c r="AP78" s="67"/>
      <c r="AQ78" s="67"/>
      <c r="AR78" s="67"/>
      <c r="AS78" s="67"/>
    </row>
    <row r="79" spans="1:48">
      <c r="A79" s="64" t="s">
        <v>210</v>
      </c>
      <c r="B79" s="364"/>
      <c r="C79" s="364"/>
      <c r="D79" s="364"/>
      <c r="E79" s="364"/>
      <c r="F79" s="61"/>
      <c r="G79" s="62"/>
      <c r="H79" s="62"/>
      <c r="I79" s="62"/>
      <c r="J79" s="62"/>
      <c r="K79" s="62"/>
      <c r="L79" s="63"/>
      <c r="M79" s="61"/>
      <c r="N79" s="62"/>
      <c r="O79" s="62"/>
      <c r="P79" s="62"/>
      <c r="Q79" s="62"/>
      <c r="R79" s="62"/>
      <c r="S79" s="63"/>
      <c r="T79" s="65"/>
      <c r="U79" s="66"/>
      <c r="V79" s="67"/>
      <c r="W79" s="65"/>
      <c r="X79" s="67"/>
      <c r="Y79" s="67"/>
      <c r="Z79" s="70" t="str">
        <f>IF(V79="","",V79+Y79)</f>
        <v/>
      </c>
      <c r="AA79" s="70" t="str">
        <f t="shared" si="47"/>
        <v/>
      </c>
      <c r="AB79" s="70" t="str">
        <f t="shared" si="43"/>
        <v/>
      </c>
      <c r="AC79" s="67"/>
      <c r="AD79" s="70" t="str">
        <f t="shared" si="44"/>
        <v/>
      </c>
      <c r="AE79" s="70" t="str">
        <f t="shared" si="48"/>
        <v/>
      </c>
      <c r="AF79" s="70" t="str">
        <f t="shared" si="45"/>
        <v/>
      </c>
      <c r="AG79" s="67"/>
      <c r="AH79" s="67"/>
      <c r="AI79" s="67"/>
      <c r="AJ79" s="65"/>
      <c r="AK79" s="70" t="str">
        <f t="shared" si="46"/>
        <v/>
      </c>
      <c r="AL79" s="67"/>
      <c r="AM79" s="67"/>
      <c r="AN79" s="67"/>
      <c r="AO79" s="67"/>
      <c r="AP79" s="67"/>
      <c r="AQ79" s="67"/>
      <c r="AR79" s="67"/>
      <c r="AS79" s="67"/>
    </row>
    <row r="80" spans="1:48">
      <c r="A80" s="64"/>
      <c r="B80" s="364"/>
      <c r="C80" s="364"/>
      <c r="D80" s="364"/>
      <c r="E80" s="364"/>
      <c r="F80" s="61"/>
      <c r="G80" s="62"/>
      <c r="H80" s="62"/>
      <c r="I80" s="62"/>
      <c r="J80" s="62"/>
      <c r="K80" s="62"/>
      <c r="L80" s="63"/>
      <c r="M80" s="61"/>
      <c r="N80" s="62"/>
      <c r="O80" s="62"/>
      <c r="P80" s="62"/>
      <c r="Q80" s="62"/>
      <c r="R80" s="62"/>
      <c r="S80" s="63"/>
      <c r="T80" s="68"/>
      <c r="U80" s="66"/>
      <c r="V80" s="67"/>
      <c r="W80" s="65"/>
      <c r="X80" s="67"/>
      <c r="Y80" s="67"/>
      <c r="Z80" s="70" t="str">
        <f>IF(V80="","",V80+Y80)</f>
        <v/>
      </c>
      <c r="AA80" s="67"/>
      <c r="AB80" s="67"/>
      <c r="AC80" s="67"/>
      <c r="AD80" s="67"/>
      <c r="AE80" s="67"/>
      <c r="AF80" s="67"/>
      <c r="AG80" s="67"/>
      <c r="AH80" s="67"/>
      <c r="AI80" s="67"/>
      <c r="AJ80" s="65"/>
      <c r="AK80" s="70" t="str">
        <f>IF(Z80="","",Z80-SUM(AA80:AI80))</f>
        <v/>
      </c>
      <c r="AL80" s="67"/>
      <c r="AM80" s="67"/>
      <c r="AN80" s="67"/>
      <c r="AO80" s="67"/>
      <c r="AP80" s="67"/>
      <c r="AQ80" s="67"/>
      <c r="AR80" s="67"/>
      <c r="AS80" s="67"/>
    </row>
    <row r="81" spans="1:48" ht="13.8" thickBot="1">
      <c r="A81" s="64"/>
      <c r="B81" s="364"/>
      <c r="C81" s="364"/>
      <c r="D81" s="364"/>
      <c r="E81" s="364"/>
      <c r="F81" s="61"/>
      <c r="G81" s="62"/>
      <c r="H81" s="62"/>
      <c r="I81" s="62"/>
      <c r="J81" s="62"/>
      <c r="K81" s="62"/>
      <c r="L81" s="63"/>
      <c r="M81" s="61"/>
      <c r="N81" s="62"/>
      <c r="O81" s="62"/>
      <c r="P81" s="62"/>
      <c r="Q81" s="62"/>
      <c r="R81" s="62"/>
      <c r="S81" s="63"/>
      <c r="T81" s="68"/>
      <c r="U81" s="66"/>
      <c r="V81" s="203"/>
      <c r="W81" s="204"/>
      <c r="X81" s="203"/>
      <c r="Y81" s="203"/>
      <c r="Z81" s="205" t="str">
        <f>IF(V81="","",V81+Y81)</f>
        <v/>
      </c>
      <c r="AA81" s="203"/>
      <c r="AB81" s="203"/>
      <c r="AC81" s="203"/>
      <c r="AD81" s="203"/>
      <c r="AE81" s="203"/>
      <c r="AF81" s="203"/>
      <c r="AG81" s="203"/>
      <c r="AH81" s="203"/>
      <c r="AI81" s="203"/>
      <c r="AJ81" s="204"/>
      <c r="AK81" s="205" t="str">
        <f>IF(Z81="","",Z81-SUM(AA81:AI81))</f>
        <v/>
      </c>
      <c r="AL81" s="203"/>
      <c r="AM81" s="203"/>
      <c r="AN81" s="203"/>
      <c r="AO81" s="203"/>
      <c r="AP81" s="203"/>
      <c r="AQ81" s="203"/>
      <c r="AR81" s="203"/>
      <c r="AS81" s="203"/>
    </row>
    <row r="82" spans="1:48" ht="13.8" thickBot="1">
      <c r="A82" s="64" t="s">
        <v>149</v>
      </c>
      <c r="B82" s="364"/>
      <c r="C82" s="364"/>
      <c r="D82" s="364"/>
      <c r="E82" s="364"/>
      <c r="F82" s="61"/>
      <c r="G82" s="62"/>
      <c r="H82" s="62"/>
      <c r="I82" s="62"/>
      <c r="J82" s="62"/>
      <c r="K82" s="62"/>
      <c r="L82" s="63"/>
      <c r="M82" s="61"/>
      <c r="N82" s="62"/>
      <c r="O82" s="62"/>
      <c r="P82" s="62"/>
      <c r="Q82" s="62"/>
      <c r="R82" s="62"/>
      <c r="S82" s="63"/>
      <c r="T82" s="68"/>
      <c r="U82" s="66"/>
      <c r="V82" s="192" t="str">
        <f>IF(V70="","",SUM(V70:V81))</f>
        <v/>
      </c>
      <c r="W82" s="206"/>
      <c r="X82" s="207"/>
      <c r="Y82" s="192" t="str">
        <f>IF(Y70="","",SUM(Y70:Y81))</f>
        <v/>
      </c>
      <c r="Z82" s="192" t="str">
        <f t="shared" ref="Z82:AI82" si="49">IF($Z70="","",SUM(Z70:Z81))</f>
        <v/>
      </c>
      <c r="AA82" s="192" t="str">
        <f t="shared" si="49"/>
        <v/>
      </c>
      <c r="AB82" s="192" t="str">
        <f t="shared" si="49"/>
        <v/>
      </c>
      <c r="AC82" s="192" t="str">
        <f t="shared" si="49"/>
        <v/>
      </c>
      <c r="AD82" s="192" t="str">
        <f t="shared" si="49"/>
        <v/>
      </c>
      <c r="AE82" s="192" t="str">
        <f t="shared" si="49"/>
        <v/>
      </c>
      <c r="AF82" s="192" t="str">
        <f t="shared" si="49"/>
        <v/>
      </c>
      <c r="AG82" s="192" t="str">
        <f t="shared" si="49"/>
        <v/>
      </c>
      <c r="AH82" s="192" t="str">
        <f t="shared" si="49"/>
        <v/>
      </c>
      <c r="AI82" s="192" t="str">
        <f t="shared" si="49"/>
        <v/>
      </c>
      <c r="AJ82" s="206"/>
      <c r="AK82" s="192" t="str">
        <f t="shared" ref="AK82:AS82" si="50">IF($AK70="","",SUM(AK70:AK81))</f>
        <v/>
      </c>
      <c r="AL82" s="192" t="str">
        <f t="shared" si="50"/>
        <v/>
      </c>
      <c r="AM82" s="192" t="str">
        <f t="shared" si="50"/>
        <v/>
      </c>
      <c r="AN82" s="192" t="str">
        <f t="shared" si="50"/>
        <v/>
      </c>
      <c r="AO82" s="192" t="str">
        <f t="shared" si="50"/>
        <v/>
      </c>
      <c r="AP82" s="192" t="str">
        <f t="shared" si="50"/>
        <v/>
      </c>
      <c r="AQ82" s="192" t="str">
        <f t="shared" si="50"/>
        <v/>
      </c>
      <c r="AR82" s="192" t="str">
        <f t="shared" si="50"/>
        <v/>
      </c>
      <c r="AS82" s="192" t="str">
        <f t="shared" si="50"/>
        <v/>
      </c>
    </row>
    <row r="83" spans="1:48" s="37" customFormat="1" ht="16.5" customHeight="1" thickTop="1">
      <c r="A83" s="174" t="s">
        <v>182</v>
      </c>
      <c r="B83" s="175"/>
      <c r="C83" s="175"/>
      <c r="D83" s="175"/>
      <c r="E83" s="175"/>
      <c r="F83" s="165"/>
      <c r="G83" s="165"/>
      <c r="H83" s="165"/>
      <c r="I83" s="165"/>
      <c r="J83" s="165"/>
      <c r="K83" s="165"/>
      <c r="L83" s="165"/>
      <c r="M83" s="165"/>
      <c r="N83" s="165"/>
      <c r="O83" s="165"/>
      <c r="P83" s="165"/>
      <c r="Q83" s="165"/>
      <c r="R83" s="165"/>
      <c r="S83" s="165"/>
      <c r="T83" s="175"/>
      <c r="U83" s="176"/>
      <c r="V83" s="186"/>
      <c r="W83" s="187"/>
      <c r="X83" s="188"/>
      <c r="Y83" s="186"/>
      <c r="Z83" s="189"/>
      <c r="AA83" s="188"/>
      <c r="AB83" s="188"/>
      <c r="AC83" s="188"/>
      <c r="AD83" s="188"/>
      <c r="AE83" s="188"/>
      <c r="AF83" s="188"/>
      <c r="AG83" s="190"/>
      <c r="AH83" s="190"/>
      <c r="AI83" s="190"/>
      <c r="AJ83" s="187"/>
      <c r="AK83" s="186"/>
      <c r="AL83" s="188"/>
      <c r="AM83" s="188"/>
      <c r="AN83" s="188"/>
      <c r="AO83" s="188"/>
      <c r="AP83" s="188"/>
      <c r="AQ83" s="188"/>
      <c r="AR83" s="188"/>
      <c r="AS83" s="191"/>
      <c r="AU83" s="76" t="s">
        <v>242</v>
      </c>
    </row>
    <row r="84" spans="1:48">
      <c r="A84" s="64" t="s">
        <v>154</v>
      </c>
      <c r="B84" s="364"/>
      <c r="C84" s="364"/>
      <c r="D84" s="364"/>
      <c r="E84" s="364"/>
      <c r="F84" s="61"/>
      <c r="G84" s="62"/>
      <c r="H84" s="62"/>
      <c r="I84" s="62"/>
      <c r="J84" s="62"/>
      <c r="K84" s="62"/>
      <c r="L84" s="63"/>
      <c r="M84" s="61"/>
      <c r="N84" s="62"/>
      <c r="O84" s="62"/>
      <c r="P84" s="62"/>
      <c r="Q84" s="62"/>
      <c r="R84" s="62"/>
      <c r="S84" s="63"/>
      <c r="T84" s="65"/>
      <c r="U84" s="66"/>
      <c r="V84" s="67"/>
      <c r="W84" s="65"/>
      <c r="X84" s="67"/>
      <c r="Y84" s="67"/>
      <c r="Z84" s="70" t="str">
        <f>IF(V84="","",V84+Y84)</f>
        <v/>
      </c>
      <c r="AA84" s="70" t="str">
        <f>IF(V84&gt;0,Z84*0.062,"")</f>
        <v/>
      </c>
      <c r="AB84" s="70" t="str">
        <f>IF(V84&gt;0,Z84*0.0145,"")</f>
        <v/>
      </c>
      <c r="AC84" s="67"/>
      <c r="AD84" s="67"/>
      <c r="AE84" s="70" t="str">
        <f>IF(V84&gt;0,Z84*0.0007,"")</f>
        <v/>
      </c>
      <c r="AF84" s="70"/>
      <c r="AG84" s="67"/>
      <c r="AH84" s="67"/>
      <c r="AI84" s="67"/>
      <c r="AJ84" s="65"/>
      <c r="AK84" s="70" t="str">
        <f>IF(Z84="","",Z84-SUM(AA84:AI84))</f>
        <v/>
      </c>
      <c r="AL84" s="67"/>
      <c r="AM84" s="67"/>
      <c r="AN84" s="67"/>
      <c r="AO84" s="67"/>
      <c r="AP84" s="67"/>
      <c r="AQ84" s="67"/>
      <c r="AR84" s="67"/>
      <c r="AS84" s="67"/>
      <c r="AU84" s="77" t="s">
        <v>161</v>
      </c>
      <c r="AV84" s="87"/>
    </row>
    <row r="85" spans="1:48" ht="13.8" thickBot="1">
      <c r="A85" s="64"/>
      <c r="B85" s="364"/>
      <c r="C85" s="364"/>
      <c r="D85" s="364"/>
      <c r="E85" s="364"/>
      <c r="F85" s="61"/>
      <c r="G85" s="62"/>
      <c r="H85" s="62"/>
      <c r="I85" s="62"/>
      <c r="J85" s="62"/>
      <c r="K85" s="62"/>
      <c r="L85" s="63"/>
      <c r="M85" s="61"/>
      <c r="N85" s="62"/>
      <c r="O85" s="62"/>
      <c r="P85" s="62"/>
      <c r="Q85" s="62"/>
      <c r="R85" s="62"/>
      <c r="S85" s="63"/>
      <c r="T85" s="68"/>
      <c r="U85" s="66"/>
      <c r="V85" s="203"/>
      <c r="W85" s="204"/>
      <c r="X85" s="203"/>
      <c r="Y85" s="203"/>
      <c r="Z85" s="205" t="str">
        <f>IF(V85="","",V85+Y85)</f>
        <v/>
      </c>
      <c r="AA85" s="203"/>
      <c r="AB85" s="203"/>
      <c r="AC85" s="203"/>
      <c r="AD85" s="203"/>
      <c r="AE85" s="203"/>
      <c r="AF85" s="203"/>
      <c r="AG85" s="203"/>
      <c r="AH85" s="203"/>
      <c r="AI85" s="203"/>
      <c r="AJ85" s="204"/>
      <c r="AK85" s="205" t="str">
        <f>IF(Z85="","",Z85-SUM(AA85:AI85))</f>
        <v/>
      </c>
      <c r="AL85" s="203"/>
      <c r="AM85" s="203"/>
      <c r="AN85" s="203"/>
      <c r="AO85" s="203"/>
      <c r="AP85" s="203"/>
      <c r="AQ85" s="203"/>
      <c r="AR85" s="203"/>
      <c r="AS85" s="203"/>
      <c r="AU85" s="77" t="s">
        <v>162</v>
      </c>
      <c r="AV85" s="87"/>
    </row>
    <row r="86" spans="1:48" ht="13.8" thickBot="1">
      <c r="A86" s="64" t="s">
        <v>149</v>
      </c>
      <c r="B86" s="364"/>
      <c r="C86" s="364"/>
      <c r="D86" s="364"/>
      <c r="E86" s="364"/>
      <c r="F86" s="61"/>
      <c r="G86" s="62"/>
      <c r="H86" s="62"/>
      <c r="I86" s="62"/>
      <c r="J86" s="62"/>
      <c r="K86" s="62"/>
      <c r="L86" s="63"/>
      <c r="M86" s="61"/>
      <c r="N86" s="62"/>
      <c r="O86" s="62"/>
      <c r="P86" s="62"/>
      <c r="Q86" s="62"/>
      <c r="R86" s="62"/>
      <c r="S86" s="63"/>
      <c r="T86" s="68"/>
      <c r="U86" s="66"/>
      <c r="V86" s="192" t="str">
        <f>IF(V84="","",SUM(V84:V85))</f>
        <v/>
      </c>
      <c r="W86" s="206"/>
      <c r="X86" s="207"/>
      <c r="Y86" s="192" t="str">
        <f>IF(Y73="","",SUM(Y84:Y85))</f>
        <v/>
      </c>
      <c r="Z86" s="192" t="str">
        <f t="shared" ref="Z86:AI86" si="51">IF($Z84="","",SUM(Z84:Z85))</f>
        <v/>
      </c>
      <c r="AA86" s="192" t="str">
        <f t="shared" si="51"/>
        <v/>
      </c>
      <c r="AB86" s="192" t="str">
        <f t="shared" si="51"/>
        <v/>
      </c>
      <c r="AC86" s="192" t="str">
        <f t="shared" si="51"/>
        <v/>
      </c>
      <c r="AD86" s="192" t="str">
        <f t="shared" si="51"/>
        <v/>
      </c>
      <c r="AE86" s="192" t="str">
        <f t="shared" si="51"/>
        <v/>
      </c>
      <c r="AF86" s="192" t="str">
        <f t="shared" si="51"/>
        <v/>
      </c>
      <c r="AG86" s="192" t="str">
        <f t="shared" si="51"/>
        <v/>
      </c>
      <c r="AH86" s="192" t="str">
        <f t="shared" si="51"/>
        <v/>
      </c>
      <c r="AI86" s="192" t="str">
        <f t="shared" si="51"/>
        <v/>
      </c>
      <c r="AJ86" s="206"/>
      <c r="AK86" s="192" t="str">
        <f t="shared" ref="AK86:AS86" si="52">IF($AK84="","",SUM(AK84:AK85))</f>
        <v/>
      </c>
      <c r="AL86" s="192" t="str">
        <f t="shared" si="52"/>
        <v/>
      </c>
      <c r="AM86" s="192" t="str">
        <f t="shared" si="52"/>
        <v/>
      </c>
      <c r="AN86" s="192" t="str">
        <f t="shared" si="52"/>
        <v/>
      </c>
      <c r="AO86" s="192" t="str">
        <f t="shared" si="52"/>
        <v/>
      </c>
      <c r="AP86" s="192" t="str">
        <f t="shared" si="52"/>
        <v/>
      </c>
      <c r="AQ86" s="192" t="str">
        <f t="shared" si="52"/>
        <v/>
      </c>
      <c r="AR86" s="192" t="str">
        <f t="shared" si="52"/>
        <v/>
      </c>
      <c r="AS86" s="192" t="str">
        <f t="shared" si="52"/>
        <v/>
      </c>
    </row>
    <row r="87" spans="1:48" s="37" customFormat="1" ht="16.5" customHeight="1" thickTop="1">
      <c r="A87" s="174" t="s">
        <v>183</v>
      </c>
      <c r="B87" s="175"/>
      <c r="C87" s="175"/>
      <c r="D87" s="175"/>
      <c r="E87" s="175"/>
      <c r="F87" s="165"/>
      <c r="G87" s="165"/>
      <c r="H87" s="165"/>
      <c r="I87" s="165"/>
      <c r="J87" s="165"/>
      <c r="K87" s="165"/>
      <c r="L87" s="165"/>
      <c r="M87" s="165"/>
      <c r="N87" s="165"/>
      <c r="O87" s="165"/>
      <c r="P87" s="165"/>
      <c r="Q87" s="165"/>
      <c r="R87" s="165"/>
      <c r="S87" s="165"/>
      <c r="T87" s="175"/>
      <c r="U87" s="176"/>
      <c r="V87" s="186"/>
      <c r="W87" s="187"/>
      <c r="X87" s="188"/>
      <c r="Y87" s="186"/>
      <c r="Z87" s="189"/>
      <c r="AA87" s="188"/>
      <c r="AB87" s="188"/>
      <c r="AC87" s="188"/>
      <c r="AD87" s="188"/>
      <c r="AE87" s="188"/>
      <c r="AF87" s="188"/>
      <c r="AG87" s="190"/>
      <c r="AH87" s="190"/>
      <c r="AI87" s="190"/>
      <c r="AJ87" s="187"/>
      <c r="AK87" s="186"/>
      <c r="AL87" s="188"/>
      <c r="AM87" s="188"/>
      <c r="AN87" s="188"/>
      <c r="AO87" s="188"/>
      <c r="AP87" s="188"/>
      <c r="AQ87" s="188"/>
      <c r="AR87" s="188"/>
      <c r="AS87" s="191"/>
      <c r="AU87" s="76" t="s">
        <v>242</v>
      </c>
    </row>
    <row r="88" spans="1:48">
      <c r="A88" s="68" t="s">
        <v>147</v>
      </c>
      <c r="B88" s="364"/>
      <c r="C88" s="364"/>
      <c r="D88" s="364"/>
      <c r="E88" s="364"/>
      <c r="F88" s="61"/>
      <c r="G88" s="62"/>
      <c r="H88" s="62"/>
      <c r="I88" s="62"/>
      <c r="J88" s="62"/>
      <c r="K88" s="62"/>
      <c r="L88" s="63"/>
      <c r="M88" s="61"/>
      <c r="N88" s="62"/>
      <c r="O88" s="62"/>
      <c r="P88" s="62"/>
      <c r="Q88" s="62"/>
      <c r="R88" s="62"/>
      <c r="S88" s="63"/>
      <c r="T88" s="65"/>
      <c r="U88" s="66"/>
      <c r="V88" s="67"/>
      <c r="W88" s="65"/>
      <c r="X88" s="67"/>
      <c r="Y88" s="309"/>
      <c r="Z88" s="70" t="str">
        <f>IF(V88="","",V88+Y88)</f>
        <v/>
      </c>
      <c r="AA88" s="70" t="str">
        <f>IF(V88&gt;0,Z88*0.062,"")</f>
        <v/>
      </c>
      <c r="AB88" s="70" t="str">
        <f t="shared" ref="AB88:AB97" si="53">IF(V88&gt;0,Z88*0.0145,"")</f>
        <v/>
      </c>
      <c r="AC88" s="67"/>
      <c r="AD88" s="70" t="str">
        <f t="shared" ref="AD88:AD97" si="54">IF(V88&gt;0,Z88*0.0307,"")</f>
        <v/>
      </c>
      <c r="AE88" s="70" t="str">
        <f>IF(V88&gt;0,Z88*0.0007,"")</f>
        <v/>
      </c>
      <c r="AF88" s="70" t="str">
        <f t="shared" ref="AF88:AF97" si="55">IF(V88&gt;0,Z88*0.039102,"")</f>
        <v/>
      </c>
      <c r="AG88" s="67"/>
      <c r="AH88" s="67"/>
      <c r="AI88" s="67"/>
      <c r="AJ88" s="65"/>
      <c r="AK88" s="70" t="str">
        <f t="shared" ref="AK88:AK97" si="56">IF(Z88="","",Z88-SUM(AA88:AI88))</f>
        <v/>
      </c>
      <c r="AL88" s="67"/>
      <c r="AM88" s="67"/>
      <c r="AN88" s="67"/>
      <c r="AO88" s="67"/>
      <c r="AP88" s="67"/>
      <c r="AQ88" s="67"/>
      <c r="AR88" s="67"/>
      <c r="AS88" s="67"/>
      <c r="AU88" s="77" t="s">
        <v>161</v>
      </c>
      <c r="AV88" s="87"/>
    </row>
    <row r="89" spans="1:48">
      <c r="A89" s="64" t="s">
        <v>150</v>
      </c>
      <c r="B89" s="364"/>
      <c r="C89" s="364"/>
      <c r="D89" s="364"/>
      <c r="E89" s="364"/>
      <c r="F89" s="61"/>
      <c r="G89" s="62"/>
      <c r="H89" s="62"/>
      <c r="I89" s="62"/>
      <c r="J89" s="62"/>
      <c r="K89" s="62"/>
      <c r="L89" s="63"/>
      <c r="M89" s="61"/>
      <c r="N89" s="62"/>
      <c r="O89" s="62"/>
      <c r="P89" s="62"/>
      <c r="Q89" s="62"/>
      <c r="R89" s="62"/>
      <c r="S89" s="63"/>
      <c r="T89" s="65"/>
      <c r="U89" s="66"/>
      <c r="V89" s="67"/>
      <c r="W89" s="65"/>
      <c r="X89" s="67"/>
      <c r="Y89" s="67"/>
      <c r="Z89" s="70" t="str">
        <f>IF(V89="","",V89+Y89)</f>
        <v/>
      </c>
      <c r="AA89" s="70" t="str">
        <f t="shared" ref="AA89:AA91" si="57">IF(V89&gt;0,Z89*0.062,"")</f>
        <v/>
      </c>
      <c r="AB89" s="70" t="str">
        <f t="shared" si="53"/>
        <v/>
      </c>
      <c r="AC89" s="67"/>
      <c r="AD89" s="70" t="str">
        <f t="shared" si="54"/>
        <v/>
      </c>
      <c r="AE89" s="70" t="str">
        <f t="shared" ref="AE89:AE97" si="58">IF(V89&gt;0,Z89*0.0007,"")</f>
        <v/>
      </c>
      <c r="AF89" s="70" t="str">
        <f t="shared" si="55"/>
        <v/>
      </c>
      <c r="AG89" s="67"/>
      <c r="AH89" s="67"/>
      <c r="AI89" s="67"/>
      <c r="AJ89" s="65"/>
      <c r="AK89" s="70" t="str">
        <f t="shared" si="56"/>
        <v/>
      </c>
      <c r="AL89" s="67"/>
      <c r="AM89" s="67"/>
      <c r="AN89" s="67"/>
      <c r="AO89" s="67"/>
      <c r="AP89" s="67"/>
      <c r="AQ89" s="67"/>
      <c r="AR89" s="67"/>
      <c r="AS89" s="67"/>
      <c r="AU89" s="77" t="s">
        <v>162</v>
      </c>
      <c r="AV89" s="87"/>
    </row>
    <row r="90" spans="1:48">
      <c r="A90" s="64" t="s">
        <v>151</v>
      </c>
      <c r="B90" s="364"/>
      <c r="C90" s="364"/>
      <c r="D90" s="364"/>
      <c r="E90" s="364"/>
      <c r="F90" s="61"/>
      <c r="G90" s="62"/>
      <c r="H90" s="62"/>
      <c r="I90" s="62"/>
      <c r="J90" s="62"/>
      <c r="K90" s="62"/>
      <c r="L90" s="63"/>
      <c r="M90" s="61"/>
      <c r="N90" s="62"/>
      <c r="O90" s="62"/>
      <c r="P90" s="62"/>
      <c r="Q90" s="62"/>
      <c r="R90" s="62"/>
      <c r="S90" s="63"/>
      <c r="T90" s="65"/>
      <c r="U90" s="66"/>
      <c r="V90" s="67"/>
      <c r="W90" s="65"/>
      <c r="X90" s="67"/>
      <c r="Y90" s="67"/>
      <c r="Z90" s="70" t="str">
        <f>IF(V90="","",V90+Y90)</f>
        <v/>
      </c>
      <c r="AA90" s="70" t="str">
        <f t="shared" si="57"/>
        <v/>
      </c>
      <c r="AB90" s="70" t="str">
        <f t="shared" si="53"/>
        <v/>
      </c>
      <c r="AC90" s="67"/>
      <c r="AD90" s="70" t="str">
        <f t="shared" si="54"/>
        <v/>
      </c>
      <c r="AE90" s="70" t="str">
        <f t="shared" si="58"/>
        <v/>
      </c>
      <c r="AF90" s="70" t="str">
        <f t="shared" si="55"/>
        <v/>
      </c>
      <c r="AG90" s="67"/>
      <c r="AH90" s="67"/>
      <c r="AI90" s="67"/>
      <c r="AJ90" s="65"/>
      <c r="AK90" s="70" t="str">
        <f t="shared" si="56"/>
        <v/>
      </c>
      <c r="AL90" s="67"/>
      <c r="AM90" s="67"/>
      <c r="AN90" s="67"/>
      <c r="AO90" s="67"/>
      <c r="AP90" s="67"/>
      <c r="AQ90" s="67"/>
      <c r="AR90" s="67"/>
      <c r="AS90" s="67"/>
    </row>
    <row r="91" spans="1:48">
      <c r="A91" s="64" t="s">
        <v>152</v>
      </c>
      <c r="B91" s="364"/>
      <c r="C91" s="364"/>
      <c r="D91" s="364"/>
      <c r="E91" s="364"/>
      <c r="F91" s="61"/>
      <c r="G91" s="62"/>
      <c r="H91" s="62"/>
      <c r="I91" s="62"/>
      <c r="J91" s="62"/>
      <c r="K91" s="62"/>
      <c r="L91" s="63"/>
      <c r="M91" s="61"/>
      <c r="N91" s="62"/>
      <c r="O91" s="62"/>
      <c r="P91" s="62"/>
      <c r="Q91" s="62"/>
      <c r="R91" s="62"/>
      <c r="S91" s="63"/>
      <c r="T91" s="65"/>
      <c r="U91" s="66"/>
      <c r="V91" s="67"/>
      <c r="W91" s="65"/>
      <c r="X91" s="67"/>
      <c r="Y91" s="67"/>
      <c r="Z91" s="70" t="str">
        <f>IF(V91="","",V91+Y91)</f>
        <v/>
      </c>
      <c r="AA91" s="70" t="str">
        <f t="shared" si="57"/>
        <v/>
      </c>
      <c r="AB91" s="70" t="str">
        <f t="shared" si="53"/>
        <v/>
      </c>
      <c r="AC91" s="67"/>
      <c r="AD91" s="70" t="str">
        <f t="shared" si="54"/>
        <v/>
      </c>
      <c r="AE91" s="70" t="str">
        <f t="shared" si="58"/>
        <v/>
      </c>
      <c r="AF91" s="70" t="str">
        <f t="shared" si="55"/>
        <v/>
      </c>
      <c r="AG91" s="67"/>
      <c r="AH91" s="67"/>
      <c r="AI91" s="67"/>
      <c r="AJ91" s="65"/>
      <c r="AK91" s="70" t="str">
        <f t="shared" si="56"/>
        <v/>
      </c>
      <c r="AL91" s="67"/>
      <c r="AM91" s="67"/>
      <c r="AN91" s="67"/>
      <c r="AO91" s="67"/>
      <c r="AP91" s="67"/>
      <c r="AQ91" s="67"/>
      <c r="AR91" s="67"/>
      <c r="AS91" s="67"/>
    </row>
    <row r="92" spans="1:48">
      <c r="A92" s="64" t="s">
        <v>153</v>
      </c>
      <c r="B92" s="364"/>
      <c r="C92" s="364"/>
      <c r="D92" s="364"/>
      <c r="E92" s="364"/>
      <c r="F92" s="61"/>
      <c r="G92" s="62"/>
      <c r="H92" s="62"/>
      <c r="I92" s="62"/>
      <c r="J92" s="62"/>
      <c r="K92" s="62"/>
      <c r="L92" s="63"/>
      <c r="M92" s="61"/>
      <c r="N92" s="62"/>
      <c r="O92" s="62"/>
      <c r="P92" s="62"/>
      <c r="Q92" s="62"/>
      <c r="R92" s="62"/>
      <c r="S92" s="63"/>
      <c r="T92" s="65"/>
      <c r="U92" s="66"/>
      <c r="V92" s="67"/>
      <c r="W92" s="65"/>
      <c r="X92" s="67"/>
      <c r="Y92" s="67"/>
      <c r="Z92" s="70" t="str">
        <f>IF(V92="","",V92+Y92)</f>
        <v/>
      </c>
      <c r="AA92" s="70" t="str">
        <f>IF(V92&gt;0,(118500*0.062)-SUM('Employees'' Earnings Records'!L95:L100),"")</f>
        <v/>
      </c>
      <c r="AB92" s="70" t="str">
        <f t="shared" si="53"/>
        <v/>
      </c>
      <c r="AC92" s="67"/>
      <c r="AD92" s="70" t="str">
        <f t="shared" si="54"/>
        <v/>
      </c>
      <c r="AE92" s="70" t="str">
        <f t="shared" si="58"/>
        <v/>
      </c>
      <c r="AF92" s="70" t="str">
        <f t="shared" si="55"/>
        <v/>
      </c>
      <c r="AG92" s="67"/>
      <c r="AH92" s="67"/>
      <c r="AI92" s="67"/>
      <c r="AJ92" s="65"/>
      <c r="AK92" s="70" t="str">
        <f t="shared" si="56"/>
        <v/>
      </c>
      <c r="AL92" s="67"/>
      <c r="AM92" s="67"/>
      <c r="AN92" s="67"/>
      <c r="AO92" s="67"/>
      <c r="AP92" s="67"/>
      <c r="AQ92" s="67"/>
      <c r="AR92" s="67"/>
      <c r="AS92" s="67"/>
    </row>
    <row r="93" spans="1:48">
      <c r="A93" s="64" t="s">
        <v>155</v>
      </c>
      <c r="B93" s="364"/>
      <c r="C93" s="364"/>
      <c r="D93" s="364"/>
      <c r="E93" s="364"/>
      <c r="F93" s="61"/>
      <c r="G93" s="62"/>
      <c r="H93" s="62"/>
      <c r="I93" s="62"/>
      <c r="J93" s="62"/>
      <c r="K93" s="62"/>
      <c r="L93" s="63"/>
      <c r="M93" s="61"/>
      <c r="N93" s="62"/>
      <c r="O93" s="62"/>
      <c r="P93" s="62"/>
      <c r="Q93" s="62"/>
      <c r="R93" s="62"/>
      <c r="S93" s="63"/>
      <c r="T93" s="65"/>
      <c r="U93" s="66"/>
      <c r="V93" s="67"/>
      <c r="W93" s="65"/>
      <c r="X93" s="67"/>
      <c r="Y93" s="309"/>
      <c r="Z93" s="70" t="str">
        <f t="shared" ref="Z93:Z100" si="59">IF(V93="","",V93+Y93)</f>
        <v/>
      </c>
      <c r="AA93" s="70" t="str">
        <f>IF(V93&gt;0,Z93*0.062,"")</f>
        <v/>
      </c>
      <c r="AB93" s="70" t="str">
        <f t="shared" si="53"/>
        <v/>
      </c>
      <c r="AC93" s="67"/>
      <c r="AD93" s="70" t="str">
        <f t="shared" si="54"/>
        <v/>
      </c>
      <c r="AE93" s="70" t="str">
        <f t="shared" si="58"/>
        <v/>
      </c>
      <c r="AF93" s="70" t="str">
        <f t="shared" si="55"/>
        <v/>
      </c>
      <c r="AG93" s="67"/>
      <c r="AH93" s="67"/>
      <c r="AI93" s="67"/>
      <c r="AJ93" s="65"/>
      <c r="AK93" s="70" t="str">
        <f t="shared" si="56"/>
        <v/>
      </c>
      <c r="AL93" s="67"/>
      <c r="AM93" s="67"/>
      <c r="AN93" s="67"/>
      <c r="AO93" s="67"/>
      <c r="AP93" s="67"/>
      <c r="AQ93" s="67"/>
      <c r="AR93" s="67"/>
      <c r="AS93" s="67"/>
    </row>
    <row r="94" spans="1:48">
      <c r="A94" s="64" t="s">
        <v>156</v>
      </c>
      <c r="B94" s="364"/>
      <c r="C94" s="364"/>
      <c r="D94" s="364"/>
      <c r="E94" s="364"/>
      <c r="F94" s="61"/>
      <c r="G94" s="62"/>
      <c r="H94" s="62"/>
      <c r="I94" s="62"/>
      <c r="J94" s="62"/>
      <c r="K94" s="62"/>
      <c r="L94" s="63"/>
      <c r="M94" s="61"/>
      <c r="N94" s="62"/>
      <c r="O94" s="62"/>
      <c r="P94" s="62"/>
      <c r="Q94" s="62"/>
      <c r="R94" s="62"/>
      <c r="S94" s="63"/>
      <c r="T94" s="65"/>
      <c r="U94" s="66"/>
      <c r="V94" s="67"/>
      <c r="W94" s="65"/>
      <c r="X94" s="67"/>
      <c r="Y94" s="67"/>
      <c r="Z94" s="70" t="str">
        <f t="shared" si="59"/>
        <v/>
      </c>
      <c r="AA94" s="70" t="str">
        <f t="shared" ref="AA94:AA97" si="60">IF(V94&gt;0,Z94*0.062,"")</f>
        <v/>
      </c>
      <c r="AB94" s="70" t="str">
        <f t="shared" si="53"/>
        <v/>
      </c>
      <c r="AC94" s="67"/>
      <c r="AD94" s="70" t="str">
        <f t="shared" si="54"/>
        <v/>
      </c>
      <c r="AE94" s="70" t="str">
        <f t="shared" si="58"/>
        <v/>
      </c>
      <c r="AF94" s="70" t="str">
        <f t="shared" si="55"/>
        <v/>
      </c>
      <c r="AG94" s="67"/>
      <c r="AH94" s="67"/>
      <c r="AI94" s="67"/>
      <c r="AJ94" s="65"/>
      <c r="AK94" s="70" t="str">
        <f t="shared" si="56"/>
        <v/>
      </c>
      <c r="AL94" s="67"/>
      <c r="AM94" s="67"/>
      <c r="AN94" s="67"/>
      <c r="AO94" s="67"/>
      <c r="AP94" s="67"/>
      <c r="AQ94" s="67"/>
      <c r="AR94" s="67"/>
      <c r="AS94" s="67"/>
    </row>
    <row r="95" spans="1:48">
      <c r="A95" s="64" t="s">
        <v>158</v>
      </c>
      <c r="B95" s="364"/>
      <c r="C95" s="364"/>
      <c r="D95" s="364"/>
      <c r="E95" s="364"/>
      <c r="F95" s="61"/>
      <c r="G95" s="62"/>
      <c r="H95" s="62"/>
      <c r="I95" s="62"/>
      <c r="J95" s="62"/>
      <c r="K95" s="62"/>
      <c r="L95" s="63"/>
      <c r="M95" s="61"/>
      <c r="N95" s="62"/>
      <c r="O95" s="62"/>
      <c r="P95" s="62"/>
      <c r="Q95" s="62"/>
      <c r="R95" s="62"/>
      <c r="S95" s="63"/>
      <c r="T95" s="65"/>
      <c r="U95" s="66"/>
      <c r="V95" s="67"/>
      <c r="W95" s="65"/>
      <c r="X95" s="67"/>
      <c r="Y95" s="67"/>
      <c r="Z95" s="70" t="str">
        <f t="shared" si="59"/>
        <v/>
      </c>
      <c r="AA95" s="70" t="str">
        <f t="shared" si="60"/>
        <v/>
      </c>
      <c r="AB95" s="70" t="str">
        <f t="shared" si="53"/>
        <v/>
      </c>
      <c r="AC95" s="67"/>
      <c r="AD95" s="70" t="str">
        <f t="shared" si="54"/>
        <v/>
      </c>
      <c r="AE95" s="70" t="str">
        <f t="shared" si="58"/>
        <v/>
      </c>
      <c r="AF95" s="70" t="str">
        <f t="shared" si="55"/>
        <v/>
      </c>
      <c r="AG95" s="67"/>
      <c r="AH95" s="67"/>
      <c r="AI95" s="67"/>
      <c r="AJ95" s="65"/>
      <c r="AK95" s="70" t="str">
        <f t="shared" si="56"/>
        <v/>
      </c>
      <c r="AL95" s="67"/>
      <c r="AM95" s="67"/>
      <c r="AN95" s="67"/>
      <c r="AO95" s="67"/>
      <c r="AP95" s="67"/>
      <c r="AQ95" s="67"/>
      <c r="AR95" s="67"/>
      <c r="AS95" s="67"/>
    </row>
    <row r="96" spans="1:48">
      <c r="A96" s="64" t="s">
        <v>210</v>
      </c>
      <c r="B96" s="364"/>
      <c r="C96" s="364"/>
      <c r="D96" s="364"/>
      <c r="E96" s="364"/>
      <c r="F96" s="61"/>
      <c r="G96" s="62"/>
      <c r="H96" s="62"/>
      <c r="I96" s="62"/>
      <c r="J96" s="62"/>
      <c r="K96" s="62"/>
      <c r="L96" s="63"/>
      <c r="M96" s="61"/>
      <c r="N96" s="62"/>
      <c r="O96" s="62"/>
      <c r="P96" s="62"/>
      <c r="Q96" s="62"/>
      <c r="R96" s="62"/>
      <c r="S96" s="63"/>
      <c r="T96" s="65"/>
      <c r="U96" s="66"/>
      <c r="V96" s="67"/>
      <c r="W96" s="65"/>
      <c r="X96" s="67"/>
      <c r="Y96" s="67"/>
      <c r="Z96" s="70" t="str">
        <f t="shared" si="59"/>
        <v/>
      </c>
      <c r="AA96" s="70" t="str">
        <f t="shared" si="60"/>
        <v/>
      </c>
      <c r="AB96" s="70" t="str">
        <f t="shared" si="53"/>
        <v/>
      </c>
      <c r="AC96" s="67"/>
      <c r="AD96" s="70" t="str">
        <f t="shared" si="54"/>
        <v/>
      </c>
      <c r="AE96" s="70" t="str">
        <f t="shared" si="58"/>
        <v/>
      </c>
      <c r="AF96" s="70" t="str">
        <f t="shared" si="55"/>
        <v/>
      </c>
      <c r="AG96" s="67"/>
      <c r="AH96" s="67"/>
      <c r="AI96" s="67"/>
      <c r="AJ96" s="65"/>
      <c r="AK96" s="70" t="str">
        <f t="shared" si="56"/>
        <v/>
      </c>
      <c r="AL96" s="67"/>
      <c r="AM96" s="67"/>
      <c r="AN96" s="67"/>
      <c r="AO96" s="67"/>
      <c r="AP96" s="67"/>
      <c r="AQ96" s="67"/>
      <c r="AR96" s="67"/>
      <c r="AS96" s="67"/>
    </row>
    <row r="97" spans="1:45">
      <c r="A97" s="64" t="s">
        <v>211</v>
      </c>
      <c r="B97" s="364"/>
      <c r="C97" s="364"/>
      <c r="D97" s="364"/>
      <c r="E97" s="364"/>
      <c r="F97" s="61"/>
      <c r="G97" s="62"/>
      <c r="H97" s="62"/>
      <c r="I97" s="62"/>
      <c r="J97" s="62"/>
      <c r="K97" s="62"/>
      <c r="L97" s="63"/>
      <c r="M97" s="61"/>
      <c r="N97" s="62"/>
      <c r="O97" s="62"/>
      <c r="P97" s="62"/>
      <c r="Q97" s="62"/>
      <c r="R97" s="62"/>
      <c r="S97" s="63"/>
      <c r="T97" s="65"/>
      <c r="U97" s="66"/>
      <c r="V97" s="67"/>
      <c r="W97" s="65"/>
      <c r="X97" s="67"/>
      <c r="Y97" s="67"/>
      <c r="Z97" s="70" t="str">
        <f t="shared" si="59"/>
        <v/>
      </c>
      <c r="AA97" s="70" t="str">
        <f t="shared" si="60"/>
        <v/>
      </c>
      <c r="AB97" s="70" t="str">
        <f t="shared" si="53"/>
        <v/>
      </c>
      <c r="AC97" s="67"/>
      <c r="AD97" s="70" t="str">
        <f t="shared" si="54"/>
        <v/>
      </c>
      <c r="AE97" s="70" t="str">
        <f t="shared" si="58"/>
        <v/>
      </c>
      <c r="AF97" s="70" t="str">
        <f t="shared" si="55"/>
        <v/>
      </c>
      <c r="AG97" s="67"/>
      <c r="AH97" s="67"/>
      <c r="AI97" s="67"/>
      <c r="AJ97" s="65"/>
      <c r="AK97" s="70" t="str">
        <f t="shared" si="56"/>
        <v/>
      </c>
      <c r="AL97" s="67"/>
      <c r="AM97" s="67"/>
      <c r="AN97" s="67"/>
      <c r="AO97" s="67"/>
      <c r="AP97" s="67"/>
      <c r="AQ97" s="67"/>
      <c r="AR97" s="67"/>
      <c r="AS97" s="67"/>
    </row>
    <row r="98" spans="1:45">
      <c r="A98" s="64"/>
      <c r="B98" s="364"/>
      <c r="C98" s="364"/>
      <c r="D98" s="364"/>
      <c r="E98" s="364"/>
      <c r="F98" s="61"/>
      <c r="G98" s="62"/>
      <c r="H98" s="62"/>
      <c r="I98" s="62"/>
      <c r="J98" s="62"/>
      <c r="K98" s="62"/>
      <c r="L98" s="63"/>
      <c r="M98" s="61"/>
      <c r="N98" s="62"/>
      <c r="O98" s="62"/>
      <c r="P98" s="62"/>
      <c r="Q98" s="62"/>
      <c r="R98" s="62"/>
      <c r="S98" s="63"/>
      <c r="T98" s="68"/>
      <c r="U98" s="66"/>
      <c r="V98" s="67"/>
      <c r="W98" s="65"/>
      <c r="X98" s="67"/>
      <c r="Y98" s="67"/>
      <c r="Z98" s="70" t="str">
        <f t="shared" si="59"/>
        <v/>
      </c>
      <c r="AA98" s="67"/>
      <c r="AB98" s="67"/>
      <c r="AC98" s="67"/>
      <c r="AD98" s="67"/>
      <c r="AE98" s="67"/>
      <c r="AF98" s="67"/>
      <c r="AG98" s="67"/>
      <c r="AH98" s="67"/>
      <c r="AI98" s="67"/>
      <c r="AJ98" s="65"/>
      <c r="AK98" s="70" t="str">
        <f>IF(Z98="","",Z98-SUM(AA98:AI98))</f>
        <v/>
      </c>
      <c r="AL98" s="67"/>
      <c r="AM98" s="67"/>
      <c r="AN98" s="67"/>
      <c r="AO98" s="67"/>
      <c r="AP98" s="67"/>
      <c r="AQ98" s="67"/>
      <c r="AR98" s="67"/>
      <c r="AS98" s="67"/>
    </row>
    <row r="99" spans="1:45">
      <c r="A99" s="64"/>
      <c r="B99" s="364"/>
      <c r="C99" s="364"/>
      <c r="D99" s="364"/>
      <c r="E99" s="364"/>
      <c r="F99" s="61"/>
      <c r="G99" s="62"/>
      <c r="H99" s="62"/>
      <c r="I99" s="62"/>
      <c r="J99" s="62"/>
      <c r="K99" s="62"/>
      <c r="L99" s="63"/>
      <c r="M99" s="61"/>
      <c r="N99" s="62"/>
      <c r="O99" s="62"/>
      <c r="P99" s="62"/>
      <c r="Q99" s="62"/>
      <c r="R99" s="62"/>
      <c r="S99" s="63"/>
      <c r="T99" s="68"/>
      <c r="U99" s="66"/>
      <c r="V99" s="67"/>
      <c r="W99" s="65"/>
      <c r="X99" s="67"/>
      <c r="Y99" s="67"/>
      <c r="Z99" s="70" t="str">
        <f t="shared" si="59"/>
        <v/>
      </c>
      <c r="AA99" s="67"/>
      <c r="AB99" s="67"/>
      <c r="AC99" s="67"/>
      <c r="AD99" s="67"/>
      <c r="AE99" s="67"/>
      <c r="AF99" s="67"/>
      <c r="AG99" s="67"/>
      <c r="AH99" s="67"/>
      <c r="AI99" s="67"/>
      <c r="AJ99" s="65"/>
      <c r="AK99" s="70" t="str">
        <f>IF(Z99="","",Z99-SUM(AA99:AI99))</f>
        <v/>
      </c>
      <c r="AL99" s="67"/>
      <c r="AM99" s="67"/>
      <c r="AN99" s="67"/>
      <c r="AO99" s="67"/>
      <c r="AP99" s="67"/>
      <c r="AQ99" s="67"/>
      <c r="AR99" s="67"/>
      <c r="AS99" s="67"/>
    </row>
    <row r="100" spans="1:45" ht="13.8" thickBot="1">
      <c r="A100" s="64"/>
      <c r="B100" s="364"/>
      <c r="C100" s="364"/>
      <c r="D100" s="364"/>
      <c r="E100" s="364"/>
      <c r="F100" s="61"/>
      <c r="G100" s="62"/>
      <c r="H100" s="62"/>
      <c r="I100" s="62"/>
      <c r="J100" s="62"/>
      <c r="K100" s="62"/>
      <c r="L100" s="63"/>
      <c r="M100" s="61"/>
      <c r="N100" s="62"/>
      <c r="O100" s="62"/>
      <c r="P100" s="62"/>
      <c r="Q100" s="62"/>
      <c r="R100" s="62"/>
      <c r="S100" s="63"/>
      <c r="T100" s="68"/>
      <c r="U100" s="66"/>
      <c r="V100" s="203"/>
      <c r="W100" s="204"/>
      <c r="X100" s="203"/>
      <c r="Y100" s="203"/>
      <c r="Z100" s="205" t="str">
        <f t="shared" si="59"/>
        <v/>
      </c>
      <c r="AA100" s="203"/>
      <c r="AB100" s="203"/>
      <c r="AC100" s="203"/>
      <c r="AD100" s="203"/>
      <c r="AE100" s="203"/>
      <c r="AF100" s="203"/>
      <c r="AG100" s="203"/>
      <c r="AH100" s="203"/>
      <c r="AI100" s="203"/>
      <c r="AJ100" s="204"/>
      <c r="AK100" s="205" t="str">
        <f>IF(Z100="","",Z100-SUM(AA100:AI100))</f>
        <v/>
      </c>
      <c r="AL100" s="203"/>
      <c r="AM100" s="203"/>
      <c r="AN100" s="203"/>
      <c r="AO100" s="203"/>
      <c r="AP100" s="203"/>
      <c r="AQ100" s="203"/>
      <c r="AR100" s="203"/>
      <c r="AS100" s="203"/>
    </row>
    <row r="101" spans="1:45" ht="13.8" thickBot="1">
      <c r="A101" s="64" t="s">
        <v>149</v>
      </c>
      <c r="B101" s="364"/>
      <c r="C101" s="364"/>
      <c r="D101" s="364"/>
      <c r="E101" s="364"/>
      <c r="F101" s="61"/>
      <c r="G101" s="62"/>
      <c r="H101" s="62"/>
      <c r="I101" s="62"/>
      <c r="J101" s="62"/>
      <c r="K101" s="62"/>
      <c r="L101" s="63"/>
      <c r="M101" s="61"/>
      <c r="N101" s="62"/>
      <c r="O101" s="62"/>
      <c r="P101" s="62"/>
      <c r="Q101" s="62"/>
      <c r="R101" s="62"/>
      <c r="S101" s="63"/>
      <c r="T101" s="68"/>
      <c r="U101" s="66"/>
      <c r="V101" s="192" t="str">
        <f>IF(V88="","",SUM(V88:V100))</f>
        <v/>
      </c>
      <c r="W101" s="206"/>
      <c r="X101" s="207"/>
      <c r="Y101" s="192" t="str">
        <f>IF(Y88="","",SUM(Y88:Y100))</f>
        <v/>
      </c>
      <c r="Z101" s="192" t="str">
        <f t="shared" ref="Z101:AI101" si="61">IF($Z88="","",SUM(Z88:Z100))</f>
        <v/>
      </c>
      <c r="AA101" s="192" t="str">
        <f t="shared" si="61"/>
        <v/>
      </c>
      <c r="AB101" s="192" t="str">
        <f t="shared" si="61"/>
        <v/>
      </c>
      <c r="AC101" s="192" t="str">
        <f t="shared" si="61"/>
        <v/>
      </c>
      <c r="AD101" s="192" t="str">
        <f t="shared" si="61"/>
        <v/>
      </c>
      <c r="AE101" s="192" t="str">
        <f t="shared" si="61"/>
        <v/>
      </c>
      <c r="AF101" s="192" t="str">
        <f t="shared" si="61"/>
        <v/>
      </c>
      <c r="AG101" s="192" t="str">
        <f t="shared" si="61"/>
        <v/>
      </c>
      <c r="AH101" s="192" t="str">
        <f t="shared" si="61"/>
        <v/>
      </c>
      <c r="AI101" s="192" t="str">
        <f t="shared" si="61"/>
        <v/>
      </c>
      <c r="AJ101" s="206"/>
      <c r="AK101" s="192" t="str">
        <f t="shared" ref="AK101:AS101" si="62">IF($AK88="","",SUM(AK88:AK100))</f>
        <v/>
      </c>
      <c r="AL101" s="192" t="str">
        <f t="shared" si="62"/>
        <v/>
      </c>
      <c r="AM101" s="192" t="str">
        <f t="shared" si="62"/>
        <v/>
      </c>
      <c r="AN101" s="192" t="str">
        <f t="shared" si="62"/>
        <v/>
      </c>
      <c r="AO101" s="192" t="str">
        <f t="shared" si="62"/>
        <v/>
      </c>
      <c r="AP101" s="192" t="str">
        <f t="shared" si="62"/>
        <v/>
      </c>
      <c r="AQ101" s="192" t="str">
        <f t="shared" si="62"/>
        <v/>
      </c>
      <c r="AR101" s="192" t="str">
        <f t="shared" si="62"/>
        <v/>
      </c>
      <c r="AS101" s="192" t="str">
        <f t="shared" si="62"/>
        <v/>
      </c>
    </row>
    <row r="102" spans="1:45" ht="13.8" thickTop="1">
      <c r="A102" s="64"/>
      <c r="B102" s="364"/>
      <c r="C102" s="364"/>
      <c r="D102" s="364"/>
      <c r="E102" s="364"/>
      <c r="F102" s="61"/>
      <c r="G102" s="62"/>
      <c r="H102" s="62"/>
      <c r="I102" s="62"/>
      <c r="J102" s="62"/>
      <c r="K102" s="62"/>
      <c r="L102" s="63"/>
      <c r="M102" s="61"/>
      <c r="N102" s="62"/>
      <c r="O102" s="62"/>
      <c r="P102" s="62"/>
      <c r="Q102" s="62"/>
      <c r="R102" s="62"/>
      <c r="S102" s="63"/>
      <c r="T102" s="68"/>
      <c r="U102" s="66"/>
      <c r="V102" s="183"/>
      <c r="W102" s="208"/>
      <c r="X102" s="209"/>
      <c r="Y102" s="183"/>
      <c r="Z102" s="183"/>
      <c r="AA102" s="209"/>
      <c r="AB102" s="209"/>
      <c r="AC102" s="209"/>
      <c r="AD102" s="209"/>
      <c r="AE102" s="209"/>
      <c r="AF102" s="209"/>
      <c r="AG102" s="209"/>
      <c r="AH102" s="209"/>
      <c r="AI102" s="209"/>
      <c r="AJ102" s="208"/>
      <c r="AK102" s="183"/>
      <c r="AL102" s="209"/>
      <c r="AM102" s="209"/>
      <c r="AN102" s="209"/>
      <c r="AO102" s="209"/>
      <c r="AP102" s="209"/>
      <c r="AQ102" s="209"/>
      <c r="AR102" s="209"/>
      <c r="AS102" s="209"/>
    </row>
    <row r="103" spans="1:45">
      <c r="A103" s="64"/>
      <c r="B103" s="364"/>
      <c r="C103" s="364"/>
      <c r="D103" s="364"/>
      <c r="E103" s="364"/>
      <c r="F103" s="61"/>
      <c r="G103" s="62"/>
      <c r="H103" s="62"/>
      <c r="I103" s="62"/>
      <c r="J103" s="62"/>
      <c r="K103" s="62"/>
      <c r="L103" s="63"/>
      <c r="M103" s="61"/>
      <c r="N103" s="62"/>
      <c r="O103" s="62"/>
      <c r="P103" s="62"/>
      <c r="Q103" s="62"/>
      <c r="R103" s="62"/>
      <c r="S103" s="63"/>
      <c r="T103" s="68"/>
      <c r="U103" s="66"/>
      <c r="V103" s="70"/>
      <c r="W103" s="65"/>
      <c r="X103" s="67"/>
      <c r="Y103" s="70"/>
      <c r="Z103" s="70"/>
      <c r="AA103" s="67"/>
      <c r="AB103" s="67"/>
      <c r="AC103" s="67"/>
      <c r="AD103" s="67"/>
      <c r="AE103" s="67"/>
      <c r="AF103" s="67"/>
      <c r="AG103" s="67"/>
      <c r="AH103" s="67"/>
      <c r="AI103" s="67"/>
      <c r="AJ103" s="65"/>
      <c r="AK103" s="70"/>
      <c r="AL103" s="67"/>
      <c r="AM103" s="67"/>
      <c r="AN103" s="67"/>
      <c r="AO103" s="67"/>
      <c r="AP103" s="67"/>
      <c r="AQ103" s="67"/>
      <c r="AR103" s="67"/>
      <c r="AS103" s="67"/>
    </row>
    <row r="104" spans="1:45">
      <c r="A104" s="64"/>
      <c r="B104" s="364"/>
      <c r="C104" s="364"/>
      <c r="D104" s="364"/>
      <c r="E104" s="364"/>
      <c r="F104" s="61"/>
      <c r="G104" s="62"/>
      <c r="H104" s="62"/>
      <c r="I104" s="62"/>
      <c r="J104" s="62"/>
      <c r="K104" s="62"/>
      <c r="L104" s="63"/>
      <c r="M104" s="61"/>
      <c r="N104" s="62"/>
      <c r="O104" s="62"/>
      <c r="P104" s="62"/>
      <c r="Q104" s="62"/>
      <c r="R104" s="62"/>
      <c r="S104" s="63"/>
      <c r="T104" s="68"/>
      <c r="U104" s="66"/>
      <c r="V104" s="70"/>
      <c r="W104" s="65"/>
      <c r="X104" s="67"/>
      <c r="Y104" s="70"/>
      <c r="Z104" s="70"/>
      <c r="AA104" s="67"/>
      <c r="AB104" s="67"/>
      <c r="AC104" s="67"/>
      <c r="AD104" s="67"/>
      <c r="AE104" s="67"/>
      <c r="AF104" s="67"/>
      <c r="AG104" s="67"/>
      <c r="AH104" s="67"/>
      <c r="AI104" s="67"/>
      <c r="AJ104" s="65"/>
      <c r="AK104" s="70"/>
      <c r="AL104" s="67"/>
      <c r="AM104" s="67"/>
      <c r="AN104" s="67"/>
      <c r="AO104" s="67"/>
      <c r="AP104" s="67"/>
      <c r="AQ104" s="67"/>
      <c r="AR104" s="67"/>
      <c r="AS104" s="67"/>
    </row>
  </sheetData>
  <sheetProtection password="F4C4" sheet="1" objects="1" scenarios="1"/>
  <mergeCells count="195">
    <mergeCell ref="W3:Y3"/>
    <mergeCell ref="B6:C6"/>
    <mergeCell ref="D6:E6"/>
    <mergeCell ref="B3:C4"/>
    <mergeCell ref="D3:E4"/>
    <mergeCell ref="AL3:AO3"/>
    <mergeCell ref="AP3:AS3"/>
    <mergeCell ref="F3:S3"/>
    <mergeCell ref="AJ3:AK3"/>
    <mergeCell ref="AA3:AI3"/>
    <mergeCell ref="Z3:Z4"/>
    <mergeCell ref="B11:C11"/>
    <mergeCell ref="D11:E11"/>
    <mergeCell ref="B12:C12"/>
    <mergeCell ref="D12:E12"/>
    <mergeCell ref="B13:C13"/>
    <mergeCell ref="D13:E13"/>
    <mergeCell ref="L1:U1"/>
    <mergeCell ref="B7:C7"/>
    <mergeCell ref="D7:E7"/>
    <mergeCell ref="B8:C8"/>
    <mergeCell ref="D8:E8"/>
    <mergeCell ref="B10:C10"/>
    <mergeCell ref="D10:E10"/>
    <mergeCell ref="B9:C9"/>
    <mergeCell ref="D9:E9"/>
    <mergeCell ref="T3:V3"/>
    <mergeCell ref="B17:C17"/>
    <mergeCell ref="D17:E17"/>
    <mergeCell ref="B21:C21"/>
    <mergeCell ref="D21:E21"/>
    <mergeCell ref="B18:C18"/>
    <mergeCell ref="D18:E18"/>
    <mergeCell ref="B19:C19"/>
    <mergeCell ref="D19:E19"/>
    <mergeCell ref="B14:C14"/>
    <mergeCell ref="D14:E14"/>
    <mergeCell ref="B15:C15"/>
    <mergeCell ref="D15:E15"/>
    <mergeCell ref="B16:C16"/>
    <mergeCell ref="D16:E16"/>
    <mergeCell ref="B25:C25"/>
    <mergeCell ref="D25:E25"/>
    <mergeCell ref="B26:C26"/>
    <mergeCell ref="D26:E26"/>
    <mergeCell ref="B27:C27"/>
    <mergeCell ref="D27:E27"/>
    <mergeCell ref="B22:C22"/>
    <mergeCell ref="D22:E22"/>
    <mergeCell ref="B23:C23"/>
    <mergeCell ref="D23:E23"/>
    <mergeCell ref="B24:C24"/>
    <mergeCell ref="D24:E24"/>
    <mergeCell ref="B31:C31"/>
    <mergeCell ref="D31:E31"/>
    <mergeCell ref="B34:C34"/>
    <mergeCell ref="D34:E34"/>
    <mergeCell ref="B32:C32"/>
    <mergeCell ref="D32:E32"/>
    <mergeCell ref="B33:C33"/>
    <mergeCell ref="D33:E33"/>
    <mergeCell ref="B28:C28"/>
    <mergeCell ref="D28:E28"/>
    <mergeCell ref="B29:C29"/>
    <mergeCell ref="D29:E29"/>
    <mergeCell ref="B30:C30"/>
    <mergeCell ref="D30:E30"/>
    <mergeCell ref="B39:C39"/>
    <mergeCell ref="D39:E39"/>
    <mergeCell ref="B40:C40"/>
    <mergeCell ref="D40:E40"/>
    <mergeCell ref="B41:C41"/>
    <mergeCell ref="D41:E41"/>
    <mergeCell ref="B36:C36"/>
    <mergeCell ref="D36:E36"/>
    <mergeCell ref="B37:C37"/>
    <mergeCell ref="D37:E37"/>
    <mergeCell ref="B38:C38"/>
    <mergeCell ref="D38:E38"/>
    <mergeCell ref="B45:C45"/>
    <mergeCell ref="D45:E45"/>
    <mergeCell ref="B46:C46"/>
    <mergeCell ref="D46:E46"/>
    <mergeCell ref="B47:C47"/>
    <mergeCell ref="D47:E47"/>
    <mergeCell ref="B42:C42"/>
    <mergeCell ref="D42:E42"/>
    <mergeCell ref="B43:C43"/>
    <mergeCell ref="D43:E43"/>
    <mergeCell ref="B44:C44"/>
    <mergeCell ref="D44:E44"/>
    <mergeCell ref="B55:C55"/>
    <mergeCell ref="D55:E55"/>
    <mergeCell ref="B52:C52"/>
    <mergeCell ref="D52:E52"/>
    <mergeCell ref="B53:C53"/>
    <mergeCell ref="D53:E53"/>
    <mergeCell ref="B51:C51"/>
    <mergeCell ref="D51:E51"/>
    <mergeCell ref="B48:C48"/>
    <mergeCell ref="D48:E48"/>
    <mergeCell ref="B49:C49"/>
    <mergeCell ref="D49:E49"/>
    <mergeCell ref="B59:C59"/>
    <mergeCell ref="D59:E59"/>
    <mergeCell ref="B60:C60"/>
    <mergeCell ref="D60:E60"/>
    <mergeCell ref="B61:C61"/>
    <mergeCell ref="D61:E61"/>
    <mergeCell ref="B56:C56"/>
    <mergeCell ref="D56:E56"/>
    <mergeCell ref="B57:C57"/>
    <mergeCell ref="D57:E57"/>
    <mergeCell ref="B58:C58"/>
    <mergeCell ref="D58:E58"/>
    <mergeCell ref="B68:C68"/>
    <mergeCell ref="D68:E68"/>
    <mergeCell ref="B66:C66"/>
    <mergeCell ref="D66:E66"/>
    <mergeCell ref="B67:C67"/>
    <mergeCell ref="D67:E67"/>
    <mergeCell ref="B65:C65"/>
    <mergeCell ref="D65:E65"/>
    <mergeCell ref="B62:C62"/>
    <mergeCell ref="D62:E62"/>
    <mergeCell ref="B64:C64"/>
    <mergeCell ref="D64:E64"/>
    <mergeCell ref="B63:C63"/>
    <mergeCell ref="D63:E63"/>
    <mergeCell ref="B73:C73"/>
    <mergeCell ref="D73:E73"/>
    <mergeCell ref="B77:C77"/>
    <mergeCell ref="D77:E77"/>
    <mergeCell ref="B78:C78"/>
    <mergeCell ref="D78:E78"/>
    <mergeCell ref="B70:C70"/>
    <mergeCell ref="D70:E70"/>
    <mergeCell ref="B71:C71"/>
    <mergeCell ref="D71:E71"/>
    <mergeCell ref="B72:C72"/>
    <mergeCell ref="D72:E72"/>
    <mergeCell ref="B84:C84"/>
    <mergeCell ref="D84:E84"/>
    <mergeCell ref="B74:C74"/>
    <mergeCell ref="D74:E74"/>
    <mergeCell ref="B75:C75"/>
    <mergeCell ref="D75:E75"/>
    <mergeCell ref="B76:C76"/>
    <mergeCell ref="D76:E76"/>
    <mergeCell ref="B81:C81"/>
    <mergeCell ref="D81:E81"/>
    <mergeCell ref="B82:C82"/>
    <mergeCell ref="D82:E82"/>
    <mergeCell ref="B79:C79"/>
    <mergeCell ref="D79:E79"/>
    <mergeCell ref="B80:C80"/>
    <mergeCell ref="D80:E80"/>
    <mergeCell ref="B89:C89"/>
    <mergeCell ref="D89:E89"/>
    <mergeCell ref="B90:C90"/>
    <mergeCell ref="D90:E90"/>
    <mergeCell ref="B91:C91"/>
    <mergeCell ref="D91:E91"/>
    <mergeCell ref="B88:C88"/>
    <mergeCell ref="D88:E88"/>
    <mergeCell ref="B85:C85"/>
    <mergeCell ref="D85:E85"/>
    <mergeCell ref="B86:C86"/>
    <mergeCell ref="D86:E86"/>
    <mergeCell ref="B95:C95"/>
    <mergeCell ref="D95:E95"/>
    <mergeCell ref="B96:C96"/>
    <mergeCell ref="D96:E96"/>
    <mergeCell ref="B97:C97"/>
    <mergeCell ref="D97:E97"/>
    <mergeCell ref="B92:C92"/>
    <mergeCell ref="D92:E92"/>
    <mergeCell ref="B93:C93"/>
    <mergeCell ref="D93:E93"/>
    <mergeCell ref="B94:C94"/>
    <mergeCell ref="D94:E94"/>
    <mergeCell ref="B104:C104"/>
    <mergeCell ref="D104:E104"/>
    <mergeCell ref="B101:C101"/>
    <mergeCell ref="D101:E101"/>
    <mergeCell ref="B102:C102"/>
    <mergeCell ref="D102:E102"/>
    <mergeCell ref="B103:C103"/>
    <mergeCell ref="D103:E103"/>
    <mergeCell ref="B98:C98"/>
    <mergeCell ref="D98:E98"/>
    <mergeCell ref="B99:C99"/>
    <mergeCell ref="D99:E99"/>
    <mergeCell ref="B100:C100"/>
    <mergeCell ref="D100:E100"/>
  </mergeCells>
  <phoneticPr fontId="0" type="noConversion"/>
  <dataValidations xWindow="10076" yWindow="99" count="16">
    <dataValidation type="decimal" operator="equal" allowBlank="1" showInputMessage="1" showErrorMessage="1" errorTitle="Payday, Oct. 9, 20--" error="This amount is not correct." promptTitle="Payday, Oct. 9, 20--" prompt="Enter the total of Total Earnings for all employees here.  Do not use the copy and paste feature." sqref="AV6">
      <formula1>15456.77</formula1>
    </dataValidation>
    <dataValidation type="decimal" operator="equal" allowBlank="1" showInputMessage="1" showErrorMessage="1" errorTitle="Payday, Oct. 23, 20--" error="This amount is not correct." promptTitle="Payday, Oct. 23, 20--" prompt="Enter the total of Total Earnings for all employees here.  Do not use the copy and paste feature." sqref="AV21">
      <formula1>15778.37</formula1>
    </dataValidation>
    <dataValidation type="decimal" operator="equal" allowBlank="1" showInputMessage="1" showErrorMessage="1" errorTitle="Payday, Nov. 6, 20--" error="This amount is not correct." promptTitle="Payday, Nov. 6, 20--" prompt="Enter the total of Total Earnings for all employees here.  Do not use the copy and paste feature." sqref="AV36">
      <formula1>15411.54</formula1>
    </dataValidation>
    <dataValidation type="decimal" operator="equal" allowBlank="1" showInputMessage="1" showErrorMessage="1" errorTitle="Payday, Nov. 13, 20--" error="This amount is not correct." promptTitle="Payday, Nov. 13, 20--" prompt="Enter the total of Total Earnings for all employees here.  Do not use the copy and paste feature." sqref="AV51">
      <formula1>2079.32</formula1>
    </dataValidation>
    <dataValidation type="decimal" operator="equal" allowBlank="1" showInputMessage="1" showErrorMessage="1" errorTitle="Payday, Nov. 13, 20--" error="This amount is not correct." promptTitle="Payday, Nov. 13, 20--" prompt="Enter the total of Net Paid for all employees here.  Do not use the copy and paste feature." sqref="AV52">
      <formula1>1426.24</formula1>
    </dataValidation>
    <dataValidation type="decimal" operator="equal" allowBlank="1" showInputMessage="1" showErrorMessage="1" errorTitle="Payday, Nov. 20, 20--" error="This amount is not correct." promptTitle="Payday, Nov. 20, 20--" prompt="Enter the total of Total Earnings for all employees here.  Do not use the copy and paste feature." sqref="AV55">
      <formula1>13922.09</formula1>
    </dataValidation>
    <dataValidation type="decimal" operator="equal" allowBlank="1" showInputMessage="1" showErrorMessage="1" errorTitle="Payday, Nov. 20, 20--" error="This amount is not correct." promptTitle="Payday, Nov. 20, 20--" prompt="Enter the total of Net Paid for all employees here.  Do not use the copy and paste feature." sqref="AV56">
      <formula1>9210.64</formula1>
    </dataValidation>
    <dataValidation type="decimal" operator="equal" allowBlank="1" showInputMessage="1" showErrorMessage="1" errorTitle="Payday,Dec. 4, 20--" error="This amount is not correct." promptTitle="Payday, Dec. 4, 20--" prompt="Enter the total of Total Earnings for all employees here.  Do not use the copy and paste feature." sqref="AV70">
      <formula1>15724.29</formula1>
    </dataValidation>
    <dataValidation type="decimal" operator="equal" allowBlank="1" showInputMessage="1" showErrorMessage="1" errorTitle="Payday, Dec. 4, 20--" error="This amount is not correct." promptTitle="Payday, Dec. 4, 20--" prompt="Enter the total of Net Paid for all employees here.  Do not use the copy and paste feature." sqref="AV71">
      <formula1>10724.7</formula1>
    </dataValidation>
    <dataValidation type="decimal" operator="equal" allowBlank="1" showInputMessage="1" showErrorMessage="1" errorTitle="Payday,Dec. 14, 20--" error="This amount is not correct." promptTitle="Payday, Dec. 14, 20--" prompt="Enter the total of Total Earnings for all employees here.  Do not use the copy and paste feature." sqref="AV84">
      <formula1>2394</formula1>
    </dataValidation>
    <dataValidation type="decimal" operator="equal" allowBlank="1" showInputMessage="1" showErrorMessage="1" errorTitle="Payday, Dec. 14, 20--" error="This amount is not correct." promptTitle="Payday, Dec. 14, 20--" prompt="Enter the total of Net Paid for all employees here.  Do not use the copy and paste feature." sqref="AV85">
      <formula1>2194.48</formula1>
    </dataValidation>
    <dataValidation type="decimal" operator="equal" allowBlank="1" showInputMessage="1" showErrorMessage="1" errorTitle="Payday,Dec. 18, 20--" error="This amount is not correct." promptTitle="Payday, Dec. 18, 20--" prompt="Enter the total of Total Earnings for all employees here.  Do not use the copy and paste feature." sqref="AV88">
      <formula1>91151.09</formula1>
    </dataValidation>
    <dataValidation type="decimal" operator="equal" allowBlank="1" showInputMessage="1" showErrorMessage="1" errorTitle="Payday, Oct. 9, 20--" error="This amount is not correct." promptTitle="Payday, Oct. 9, 20--" prompt="Enter the total of Net Paid for all employees here.  Do not use the copy and paste feature." sqref="AV7">
      <formula1>12044.51</formula1>
    </dataValidation>
    <dataValidation type="decimal" operator="equal" allowBlank="1" showInputMessage="1" showErrorMessage="1" errorTitle="Payday, Oct. 23, 20--" error="This amount is not correct." promptTitle="Payday, Oct. 23, 20--" prompt="Enter the total of Net Paid for all employees here.  Do not use the copy and paste feature." sqref="AV22">
      <formula1>12107.67</formula1>
    </dataValidation>
    <dataValidation type="decimal" operator="equal" allowBlank="1" showInputMessage="1" showErrorMessage="1" errorTitle="Payday, Nov. 6, 20--" error="This amount is not correct." promptTitle="Payday, Nov. 6, 20--" prompt="Enter the total of Net Paid for all employees here.  Do not use the copy and paste feature." sqref="AV37">
      <formula1>11885.91</formula1>
    </dataValidation>
    <dataValidation type="decimal" operator="equal" allowBlank="1" showInputMessage="1" showErrorMessage="1" errorTitle="Payday, Dec. 18, 20--" error="This amount is not correct." promptTitle="Payday, Dec. 18, 20--" prompt="Enter the total of Net Paid for all employees here.  Do not use the copy and paste feature." sqref="AV89">
      <formula1>45856.84</formula1>
    </dataValidation>
  </dataValidations>
  <pageMargins left="0.49" right="0.62" top="0.48" bottom="0.43" header="0.5" footer="0.43"/>
  <pageSetup scale="70" orientation="landscape" horizontalDpi="360" verticalDpi="360" r:id="rId1"/>
  <headerFooter alignWithMargins="0"/>
  <rowBreaks count="1" manualBreakCount="1">
    <brk id="53" max="16383" man="1"/>
  </rowBreaks>
  <colBreaks count="1" manualBreakCount="1">
    <brk id="3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2"/>
  <sheetViews>
    <sheetView showGridLines="0" zoomScaleNormal="95" workbookViewId="0">
      <selection activeCell="A2" sqref="A2:B3"/>
    </sheetView>
  </sheetViews>
  <sheetFormatPr defaultRowHeight="13.2"/>
  <cols>
    <col min="1" max="1" width="2.109375" customWidth="1"/>
    <col min="2" max="2" width="6.6640625" customWidth="1"/>
    <col min="3" max="3" width="4.5546875" customWidth="1"/>
    <col min="4" max="4" width="6" customWidth="1"/>
    <col min="5" max="5" width="10.109375" customWidth="1"/>
    <col min="6" max="6" width="3.6640625" customWidth="1"/>
    <col min="7" max="7" width="6.33203125" customWidth="1"/>
    <col min="8" max="8" width="9.5546875" customWidth="1"/>
    <col min="9" max="9" width="5.6640625" customWidth="1"/>
    <col min="10" max="11" width="2.33203125" customWidth="1"/>
    <col min="12" max="12" width="8.5546875" style="35" customWidth="1"/>
    <col min="13" max="13" width="7.6640625" style="35" customWidth="1"/>
    <col min="14" max="14" width="9.5546875" style="35" customWidth="1"/>
    <col min="15" max="15" width="8.44140625" style="35" customWidth="1"/>
    <col min="16" max="16" width="9" style="35" customWidth="1"/>
    <col min="17" max="18" width="8.44140625" style="35" customWidth="1"/>
    <col min="19" max="19" width="9.6640625" style="35" customWidth="1"/>
    <col min="20" max="20" width="9.88671875" customWidth="1"/>
    <col min="21" max="21" width="10.33203125" customWidth="1"/>
    <col min="24" max="24" width="0" hidden="1" customWidth="1"/>
  </cols>
  <sheetData>
    <row r="1" spans="1:24" s="37" customFormat="1" ht="12.75" customHeight="1" thickTop="1">
      <c r="A1" s="391" t="s">
        <v>45</v>
      </c>
      <c r="B1" s="392"/>
      <c r="C1" s="393" t="s">
        <v>76</v>
      </c>
      <c r="D1" s="394"/>
      <c r="E1" s="394"/>
      <c r="F1" s="394"/>
      <c r="G1" s="395"/>
      <c r="H1" s="393" t="s">
        <v>77</v>
      </c>
      <c r="I1" s="396"/>
      <c r="J1" s="397" t="s">
        <v>81</v>
      </c>
      <c r="K1" s="398"/>
      <c r="L1" s="506" t="s">
        <v>84</v>
      </c>
      <c r="M1" s="507"/>
      <c r="N1" s="246" t="s">
        <v>80</v>
      </c>
      <c r="O1" s="247"/>
      <c r="P1" s="247" t="s">
        <v>79</v>
      </c>
      <c r="Q1" s="247"/>
      <c r="R1" s="247"/>
      <c r="S1" s="247"/>
      <c r="T1" s="248" t="s">
        <v>78</v>
      </c>
      <c r="U1" s="249"/>
    </row>
    <row r="2" spans="1:24" ht="9.75" customHeight="1">
      <c r="A2" s="548" t="s">
        <v>46</v>
      </c>
      <c r="B2" s="400"/>
      <c r="C2" s="468" t="s">
        <v>86</v>
      </c>
      <c r="D2" s="469"/>
      <c r="E2" s="469"/>
      <c r="F2" s="469"/>
      <c r="G2" s="400"/>
      <c r="H2" s="468" t="s">
        <v>87</v>
      </c>
      <c r="I2" s="472"/>
      <c r="J2" s="250" t="s">
        <v>82</v>
      </c>
      <c r="K2" s="251" t="s">
        <v>83</v>
      </c>
      <c r="L2" s="497" t="s">
        <v>269</v>
      </c>
      <c r="M2" s="553"/>
      <c r="N2" s="456" t="s">
        <v>89</v>
      </c>
      <c r="O2" s="457"/>
      <c r="P2" s="457" t="s">
        <v>90</v>
      </c>
      <c r="Q2" s="457"/>
      <c r="R2" s="457"/>
      <c r="S2" s="457"/>
      <c r="T2" s="460" t="s">
        <v>91</v>
      </c>
      <c r="U2" s="461"/>
    </row>
    <row r="3" spans="1:24" ht="14.25" customHeight="1">
      <c r="A3" s="401"/>
      <c r="B3" s="402"/>
      <c r="C3" s="470"/>
      <c r="D3" s="471"/>
      <c r="E3" s="471"/>
      <c r="F3" s="471"/>
      <c r="G3" s="402"/>
      <c r="H3" s="470"/>
      <c r="I3" s="473"/>
      <c r="J3" s="56" t="s">
        <v>88</v>
      </c>
      <c r="K3" s="57"/>
      <c r="L3" s="554"/>
      <c r="M3" s="555"/>
      <c r="N3" s="458"/>
      <c r="O3" s="459"/>
      <c r="P3" s="459"/>
      <c r="Q3" s="459"/>
      <c r="R3" s="459"/>
      <c r="S3" s="459"/>
      <c r="T3" s="462"/>
      <c r="U3" s="463"/>
    </row>
    <row r="4" spans="1:24" s="37" customFormat="1" ht="12.75" customHeight="1">
      <c r="A4" s="502" t="s">
        <v>75</v>
      </c>
      <c r="B4" s="503"/>
      <c r="C4" s="503"/>
      <c r="D4" s="503"/>
      <c r="E4" s="503"/>
      <c r="F4" s="503"/>
      <c r="G4" s="503"/>
      <c r="H4" s="503"/>
      <c r="I4" s="503"/>
      <c r="J4" s="503"/>
      <c r="K4" s="503"/>
      <c r="L4" s="503"/>
      <c r="M4" s="503"/>
      <c r="N4" s="252" t="s">
        <v>70</v>
      </c>
      <c r="O4" s="253" t="s">
        <v>169</v>
      </c>
      <c r="P4" s="146"/>
      <c r="Q4" s="254"/>
      <c r="R4" s="179"/>
      <c r="S4" s="255" t="s">
        <v>71</v>
      </c>
      <c r="T4" s="514" t="s">
        <v>73</v>
      </c>
      <c r="U4" s="515"/>
    </row>
    <row r="5" spans="1:24" s="37" customFormat="1" ht="12.75" customHeight="1">
      <c r="A5" s="504" t="s">
        <v>66</v>
      </c>
      <c r="B5" s="505"/>
      <c r="C5" s="505"/>
      <c r="D5" s="505"/>
      <c r="E5" s="505"/>
      <c r="F5" s="505" t="s">
        <v>280</v>
      </c>
      <c r="G5" s="505"/>
      <c r="H5" s="505"/>
      <c r="I5" s="505"/>
      <c r="J5" s="505" t="s">
        <v>60</v>
      </c>
      <c r="K5" s="505"/>
      <c r="L5" s="505"/>
      <c r="M5" s="505"/>
      <c r="N5" s="252" t="s">
        <v>69</v>
      </c>
      <c r="O5" s="253" t="s">
        <v>169</v>
      </c>
      <c r="P5" s="146"/>
      <c r="Q5" s="256"/>
      <c r="R5" s="178"/>
      <c r="S5" s="257" t="s">
        <v>72</v>
      </c>
      <c r="T5" s="516" t="s">
        <v>74</v>
      </c>
      <c r="U5" s="517"/>
    </row>
    <row r="6" spans="1:24" s="37" customFormat="1" ht="12.75" customHeight="1">
      <c r="A6" s="442" t="s">
        <v>92</v>
      </c>
      <c r="B6" s="443"/>
      <c r="C6" s="443"/>
      <c r="D6" s="443"/>
      <c r="E6" s="444"/>
      <c r="F6" s="537" t="s">
        <v>283</v>
      </c>
      <c r="G6" s="443"/>
      <c r="H6" s="443"/>
      <c r="I6" s="444"/>
      <c r="J6" s="448"/>
      <c r="K6" s="443"/>
      <c r="L6" s="443"/>
      <c r="M6" s="443"/>
      <c r="N6" s="252" t="s">
        <v>67</v>
      </c>
      <c r="O6" s="253" t="s">
        <v>169</v>
      </c>
      <c r="P6" s="147">
        <v>17.600000000000001</v>
      </c>
      <c r="Q6" s="256"/>
      <c r="R6" s="178"/>
      <c r="S6" s="450">
        <v>4</v>
      </c>
      <c r="T6" s="452" t="s">
        <v>82</v>
      </c>
      <c r="U6" s="550"/>
    </row>
    <row r="7" spans="1:24" s="37" customFormat="1" ht="12.75" customHeight="1" thickBot="1">
      <c r="A7" s="445"/>
      <c r="B7" s="446"/>
      <c r="C7" s="446"/>
      <c r="D7" s="446"/>
      <c r="E7" s="447"/>
      <c r="F7" s="449"/>
      <c r="G7" s="446"/>
      <c r="H7" s="446"/>
      <c r="I7" s="447"/>
      <c r="J7" s="449"/>
      <c r="K7" s="446"/>
      <c r="L7" s="446"/>
      <c r="M7" s="446"/>
      <c r="N7" s="258" t="s">
        <v>68</v>
      </c>
      <c r="O7" s="253" t="s">
        <v>169</v>
      </c>
      <c r="P7" s="147">
        <f>17.6*1.5</f>
        <v>26.4</v>
      </c>
      <c r="Q7" s="259"/>
      <c r="R7" s="180"/>
      <c r="S7" s="451"/>
      <c r="T7" s="551"/>
      <c r="U7" s="552"/>
      <c r="X7" s="37" t="s">
        <v>82</v>
      </c>
    </row>
    <row r="8" spans="1:24" s="37" customFormat="1" ht="12.75" customHeight="1" thickTop="1">
      <c r="A8" s="260"/>
      <c r="B8" s="261" t="s">
        <v>65</v>
      </c>
      <c r="C8" s="397" t="s">
        <v>50</v>
      </c>
      <c r="D8" s="508"/>
      <c r="E8" s="398"/>
      <c r="F8" s="397" t="s">
        <v>51</v>
      </c>
      <c r="G8" s="508"/>
      <c r="H8" s="398"/>
      <c r="I8" s="509" t="s">
        <v>52</v>
      </c>
      <c r="J8" s="394"/>
      <c r="K8" s="396"/>
      <c r="L8" s="397" t="s">
        <v>61</v>
      </c>
      <c r="M8" s="508"/>
      <c r="N8" s="508"/>
      <c r="O8" s="508"/>
      <c r="P8" s="508"/>
      <c r="Q8" s="508"/>
      <c r="R8" s="508"/>
      <c r="S8" s="398"/>
      <c r="T8" s="397" t="s">
        <v>85</v>
      </c>
      <c r="U8" s="398"/>
      <c r="X8" s="37" t="s">
        <v>83</v>
      </c>
    </row>
    <row r="9" spans="1:24" s="37" customFormat="1" ht="12" customHeight="1">
      <c r="A9" s="262"/>
      <c r="B9" s="263" t="s">
        <v>64</v>
      </c>
      <c r="C9" s="510" t="s">
        <v>47</v>
      </c>
      <c r="D9" s="512" t="s">
        <v>48</v>
      </c>
      <c r="E9" s="417" t="s">
        <v>49</v>
      </c>
      <c r="F9" s="510" t="s">
        <v>47</v>
      </c>
      <c r="G9" s="512" t="s">
        <v>48</v>
      </c>
      <c r="H9" s="417" t="s">
        <v>49</v>
      </c>
      <c r="I9" s="518" t="s">
        <v>53</v>
      </c>
      <c r="J9" s="519"/>
      <c r="K9" s="517"/>
      <c r="L9" s="500" t="s">
        <v>56</v>
      </c>
      <c r="M9" s="501"/>
      <c r="N9" s="498" t="s">
        <v>57</v>
      </c>
      <c r="O9" s="498" t="s">
        <v>58</v>
      </c>
      <c r="P9" s="498" t="s">
        <v>97</v>
      </c>
      <c r="Q9" s="498" t="s">
        <v>59</v>
      </c>
      <c r="R9" s="498" t="s">
        <v>168</v>
      </c>
      <c r="S9" s="264" t="s">
        <v>60</v>
      </c>
      <c r="T9" s="265" t="s">
        <v>62</v>
      </c>
      <c r="U9" s="266"/>
    </row>
    <row r="10" spans="1:24" s="37" customFormat="1" ht="12.75" customHeight="1" thickBot="1">
      <c r="A10" s="267"/>
      <c r="B10" s="268"/>
      <c r="C10" s="511"/>
      <c r="D10" s="513"/>
      <c r="E10" s="418"/>
      <c r="F10" s="511"/>
      <c r="G10" s="513"/>
      <c r="H10" s="418"/>
      <c r="I10" s="520"/>
      <c r="J10" s="521"/>
      <c r="K10" s="522"/>
      <c r="L10" s="270" t="s">
        <v>54</v>
      </c>
      <c r="M10" s="271" t="s">
        <v>55</v>
      </c>
      <c r="N10" s="499"/>
      <c r="O10" s="499"/>
      <c r="P10" s="499"/>
      <c r="Q10" s="535"/>
      <c r="R10" s="535"/>
      <c r="S10" s="272" t="s">
        <v>61</v>
      </c>
      <c r="T10" s="267" t="s">
        <v>63</v>
      </c>
      <c r="U10" s="269" t="s">
        <v>49</v>
      </c>
    </row>
    <row r="11" spans="1:24" ht="13.8" thickTop="1">
      <c r="A11" s="419" t="s">
        <v>186</v>
      </c>
      <c r="B11" s="420"/>
      <c r="C11" s="232"/>
      <c r="D11" s="233"/>
      <c r="E11" s="234">
        <v>10293.4</v>
      </c>
      <c r="F11" s="232"/>
      <c r="G11" s="233"/>
      <c r="H11" s="234">
        <v>1028.5999999999999</v>
      </c>
      <c r="I11" s="478">
        <f>E11+H11</f>
        <v>11322</v>
      </c>
      <c r="J11" s="479"/>
      <c r="K11" s="480"/>
      <c r="L11" s="240">
        <v>701.96</v>
      </c>
      <c r="M11" s="235">
        <v>164.17</v>
      </c>
      <c r="N11" s="235">
        <v>810</v>
      </c>
      <c r="O11" s="235">
        <v>347.59</v>
      </c>
      <c r="P11" s="235">
        <v>7.93</v>
      </c>
      <c r="Q11" s="350">
        <v>442.71</v>
      </c>
      <c r="R11" s="236"/>
      <c r="S11" s="234">
        <v>216.8</v>
      </c>
      <c r="T11" s="232"/>
      <c r="U11" s="234">
        <f>E11+H11-SUM(L11:S11)</f>
        <v>8630.84</v>
      </c>
    </row>
    <row r="12" spans="1:24" s="37" customFormat="1" ht="12.6" customHeight="1">
      <c r="A12" s="98">
        <v>1</v>
      </c>
      <c r="B12" s="99">
        <v>36808</v>
      </c>
      <c r="C12" s="220">
        <v>80</v>
      </c>
      <c r="D12" s="221">
        <v>17.600000000000001</v>
      </c>
      <c r="E12" s="215">
        <f t="shared" ref="E12:E17" si="0">IF(C12&gt;0,C12*D12,"")</f>
        <v>1408</v>
      </c>
      <c r="F12" s="220"/>
      <c r="G12" s="221"/>
      <c r="H12" s="299" t="str">
        <f t="shared" ref="H12:H17" si="1">IF(F12&gt;0,F12*G12,"0.00")</f>
        <v>0.00</v>
      </c>
      <c r="I12" s="414">
        <f t="shared" ref="I12:I17" si="2">IF(C12&gt;0,I11+E12+H12,"")</f>
        <v>12730</v>
      </c>
      <c r="J12" s="415"/>
      <c r="K12" s="416"/>
      <c r="L12" s="300">
        <f>IF(C12&gt;0,(E12+H12)*0.062,"")</f>
        <v>87.3</v>
      </c>
      <c r="M12" s="222">
        <f t="shared" ref="M12:M17" si="3">IF(C12&gt;0,(E12+H12)*0.0145,"")</f>
        <v>20.420000000000002</v>
      </c>
      <c r="N12" s="222">
        <f>'Payroll Register'!AC6</f>
        <v>46</v>
      </c>
      <c r="O12" s="222">
        <f t="shared" ref="O12:O17" si="4">IF(C12&gt;0,(E12+H12)*0.0307,"")</f>
        <v>43.23</v>
      </c>
      <c r="P12" s="222">
        <f>IF(C12&gt;0,(E12+H12)*0.0007,"")</f>
        <v>0.99</v>
      </c>
      <c r="Q12" s="223">
        <f>IF(C12&gt;0,(E12+H12)*0.039102,"")</f>
        <v>55.06</v>
      </c>
      <c r="R12" s="223"/>
      <c r="S12" s="215">
        <v>8</v>
      </c>
      <c r="T12" s="220">
        <v>672</v>
      </c>
      <c r="U12" s="215">
        <f t="shared" ref="U12:U17" si="5">IF(C12&gt;0,E12+H12-SUM(L12:S12),"")</f>
        <v>1147</v>
      </c>
    </row>
    <row r="13" spans="1:24" s="37" customFormat="1" ht="12.6" customHeight="1">
      <c r="A13" s="42">
        <v>2</v>
      </c>
      <c r="B13" s="99">
        <v>39378</v>
      </c>
      <c r="C13" s="210"/>
      <c r="D13" s="211"/>
      <c r="E13" s="215" t="str">
        <f t="shared" si="0"/>
        <v/>
      </c>
      <c r="F13" s="210"/>
      <c r="G13" s="211"/>
      <c r="H13" s="299" t="str">
        <f t="shared" si="1"/>
        <v>0.00</v>
      </c>
      <c r="I13" s="414" t="str">
        <f t="shared" si="2"/>
        <v/>
      </c>
      <c r="J13" s="415"/>
      <c r="K13" s="416"/>
      <c r="L13" s="300" t="str">
        <f t="shared" ref="L13:L17" si="6">IF(C13&gt;0,(E13+H13)*0.062,"")</f>
        <v/>
      </c>
      <c r="M13" s="222" t="str">
        <f t="shared" si="3"/>
        <v/>
      </c>
      <c r="N13" s="213"/>
      <c r="O13" s="222" t="str">
        <f t="shared" si="4"/>
        <v/>
      </c>
      <c r="P13" s="222" t="str">
        <f t="shared" ref="P13:P17" si="7">IF(C13&gt;0,(E13+H13)*0.0007,"")</f>
        <v/>
      </c>
      <c r="Q13" s="223" t="str">
        <f t="shared" ref="Q13:Q17" si="8">IF(C13&gt;0,(E13+H13)*0.039102,"")</f>
        <v/>
      </c>
      <c r="R13" s="214"/>
      <c r="S13" s="212"/>
      <c r="T13" s="210"/>
      <c r="U13" s="215" t="str">
        <f t="shared" si="5"/>
        <v/>
      </c>
    </row>
    <row r="14" spans="1:24" s="37" customFormat="1" ht="12.6" customHeight="1">
      <c r="A14" s="42">
        <v>3</v>
      </c>
      <c r="B14" s="99">
        <v>39392</v>
      </c>
      <c r="C14" s="210"/>
      <c r="D14" s="211"/>
      <c r="E14" s="215" t="str">
        <f t="shared" si="0"/>
        <v/>
      </c>
      <c r="F14" s="210"/>
      <c r="G14" s="211"/>
      <c r="H14" s="299" t="str">
        <f t="shared" si="1"/>
        <v>0.00</v>
      </c>
      <c r="I14" s="414" t="str">
        <f t="shared" si="2"/>
        <v/>
      </c>
      <c r="J14" s="415"/>
      <c r="K14" s="416"/>
      <c r="L14" s="300" t="str">
        <f t="shared" si="6"/>
        <v/>
      </c>
      <c r="M14" s="222" t="str">
        <f t="shared" si="3"/>
        <v/>
      </c>
      <c r="N14" s="213"/>
      <c r="O14" s="222" t="str">
        <f t="shared" si="4"/>
        <v/>
      </c>
      <c r="P14" s="222" t="str">
        <f t="shared" si="7"/>
        <v/>
      </c>
      <c r="Q14" s="223" t="str">
        <f t="shared" si="8"/>
        <v/>
      </c>
      <c r="R14" s="214"/>
      <c r="S14" s="212"/>
      <c r="T14" s="210"/>
      <c r="U14" s="215" t="str">
        <f t="shared" si="5"/>
        <v/>
      </c>
    </row>
    <row r="15" spans="1:24" s="37" customFormat="1" ht="12.6" customHeight="1">
      <c r="A15" s="42">
        <v>4</v>
      </c>
      <c r="B15" s="99">
        <v>39406</v>
      </c>
      <c r="C15" s="210"/>
      <c r="D15" s="211"/>
      <c r="E15" s="215" t="str">
        <f t="shared" si="0"/>
        <v/>
      </c>
      <c r="F15" s="210"/>
      <c r="G15" s="211"/>
      <c r="H15" s="299" t="str">
        <f t="shared" si="1"/>
        <v>0.00</v>
      </c>
      <c r="I15" s="414" t="str">
        <f t="shared" si="2"/>
        <v/>
      </c>
      <c r="J15" s="415"/>
      <c r="K15" s="416"/>
      <c r="L15" s="300" t="str">
        <f t="shared" si="6"/>
        <v/>
      </c>
      <c r="M15" s="222" t="str">
        <f t="shared" si="3"/>
        <v/>
      </c>
      <c r="N15" s="213"/>
      <c r="O15" s="222" t="str">
        <f t="shared" si="4"/>
        <v/>
      </c>
      <c r="P15" s="222" t="str">
        <f t="shared" si="7"/>
        <v/>
      </c>
      <c r="Q15" s="223" t="str">
        <f t="shared" si="8"/>
        <v/>
      </c>
      <c r="R15" s="214"/>
      <c r="S15" s="212"/>
      <c r="T15" s="210"/>
      <c r="U15" s="215" t="str">
        <f t="shared" si="5"/>
        <v/>
      </c>
    </row>
    <row r="16" spans="1:24" s="37" customFormat="1" ht="12.6" customHeight="1">
      <c r="A16" s="42">
        <v>5</v>
      </c>
      <c r="B16" s="99">
        <v>39420</v>
      </c>
      <c r="C16" s="210"/>
      <c r="D16" s="211"/>
      <c r="E16" s="215" t="str">
        <f t="shared" si="0"/>
        <v/>
      </c>
      <c r="F16" s="210"/>
      <c r="G16" s="211"/>
      <c r="H16" s="299" t="str">
        <f t="shared" si="1"/>
        <v>0.00</v>
      </c>
      <c r="I16" s="414" t="str">
        <f t="shared" si="2"/>
        <v/>
      </c>
      <c r="J16" s="415"/>
      <c r="K16" s="416"/>
      <c r="L16" s="300" t="str">
        <f t="shared" si="6"/>
        <v/>
      </c>
      <c r="M16" s="222" t="str">
        <f t="shared" si="3"/>
        <v/>
      </c>
      <c r="N16" s="213"/>
      <c r="O16" s="222" t="str">
        <f t="shared" si="4"/>
        <v/>
      </c>
      <c r="P16" s="222" t="str">
        <f t="shared" si="7"/>
        <v/>
      </c>
      <c r="Q16" s="223" t="str">
        <f t="shared" si="8"/>
        <v/>
      </c>
      <c r="R16" s="214"/>
      <c r="S16" s="212"/>
      <c r="T16" s="210"/>
      <c r="U16" s="215" t="str">
        <f t="shared" si="5"/>
        <v/>
      </c>
    </row>
    <row r="17" spans="1:21" s="37" customFormat="1" ht="12.6" customHeight="1">
      <c r="A17" s="42">
        <v>6</v>
      </c>
      <c r="B17" s="99">
        <v>39434</v>
      </c>
      <c r="C17" s="210"/>
      <c r="D17" s="211"/>
      <c r="E17" s="219" t="str">
        <f t="shared" si="0"/>
        <v/>
      </c>
      <c r="F17" s="210"/>
      <c r="G17" s="211"/>
      <c r="H17" s="302" t="str">
        <f t="shared" si="1"/>
        <v>0.00</v>
      </c>
      <c r="I17" s="523" t="str">
        <f t="shared" si="2"/>
        <v/>
      </c>
      <c r="J17" s="524"/>
      <c r="K17" s="525"/>
      <c r="L17" s="300" t="str">
        <f t="shared" si="6"/>
        <v/>
      </c>
      <c r="M17" s="303" t="str">
        <f t="shared" si="3"/>
        <v/>
      </c>
      <c r="N17" s="217"/>
      <c r="O17" s="303" t="str">
        <f t="shared" si="4"/>
        <v/>
      </c>
      <c r="P17" s="222" t="str">
        <f t="shared" si="7"/>
        <v/>
      </c>
      <c r="Q17" s="223" t="str">
        <f t="shared" si="8"/>
        <v/>
      </c>
      <c r="R17" s="218"/>
      <c r="S17" s="216"/>
      <c r="T17" s="210"/>
      <c r="U17" s="219" t="str">
        <f t="shared" si="5"/>
        <v/>
      </c>
    </row>
    <row r="18" spans="1:21" s="37" customFormat="1" ht="12.75" customHeight="1">
      <c r="A18" s="428" t="s">
        <v>184</v>
      </c>
      <c r="B18" s="429"/>
      <c r="C18" s="220" t="str">
        <f>IF(C17&gt;0,SUM(C12:C17),"")</f>
        <v/>
      </c>
      <c r="D18" s="211"/>
      <c r="E18" s="215" t="str">
        <f>IF(C17&gt;0,SUM(E12:E17),"")</f>
        <v/>
      </c>
      <c r="F18" s="220"/>
      <c r="G18" s="211"/>
      <c r="H18" s="215" t="str">
        <f>IF($C17&gt;0,SUM(H12:H17),"")</f>
        <v/>
      </c>
      <c r="I18" s="414" t="str">
        <f>IF(AND(C17&gt;0,E18&gt;0),E18+H18,"")</f>
        <v/>
      </c>
      <c r="J18" s="415"/>
      <c r="K18" s="416"/>
      <c r="L18" s="300" t="str">
        <f>IF(C17&gt;0,SUM(L12:L17),"")</f>
        <v/>
      </c>
      <c r="M18" s="222" t="str">
        <f>IF(C17&gt;0,SUM(M12:M17),"")</f>
        <v/>
      </c>
      <c r="N18" s="222" t="str">
        <f>IF(N17&gt;0,SUM(N12:N17),"")</f>
        <v/>
      </c>
      <c r="O18" s="222" t="str">
        <f>IF(C17&gt;0,SUM(O12:O17),"")</f>
        <v/>
      </c>
      <c r="P18" s="222" t="str">
        <f>IF(C17&gt;0,SUM(P12:P17),"")</f>
        <v/>
      </c>
      <c r="Q18" s="223" t="str">
        <f>IF(C17&gt;0,SUM(Q12:Q17),"")</f>
        <v/>
      </c>
      <c r="R18" s="223" t="str">
        <f>IF(R17&gt;0,SUM(R12:R17),"")</f>
        <v/>
      </c>
      <c r="S18" s="215" t="str">
        <f>IF(S17&gt;0,SUM(S12:S17),"")</f>
        <v/>
      </c>
      <c r="T18" s="220"/>
      <c r="U18" s="215" t="str">
        <f>IF(C17&gt;0,SUM(U12:U17),"")</f>
        <v/>
      </c>
    </row>
    <row r="19" spans="1:21" s="37" customFormat="1" ht="12.75" customHeight="1" thickBot="1">
      <c r="A19" s="386" t="s">
        <v>185</v>
      </c>
      <c r="B19" s="387"/>
      <c r="C19" s="224"/>
      <c r="D19" s="225"/>
      <c r="E19" s="226" t="str">
        <f>IF(C17&gt;0,E11+E18,"")</f>
        <v/>
      </c>
      <c r="F19" s="227"/>
      <c r="G19" s="225"/>
      <c r="H19" s="226" t="str">
        <f>IF(C17&gt;0,H11+H18,"")</f>
        <v/>
      </c>
      <c r="I19" s="414" t="str">
        <f>IF(E17&gt;0,I17,"")</f>
        <v/>
      </c>
      <c r="J19" s="415"/>
      <c r="K19" s="416"/>
      <c r="L19" s="301" t="str">
        <f>IF(AND(C17&gt;0),L11+L18,"")</f>
        <v/>
      </c>
      <c r="M19" s="229" t="str">
        <f>IF(C17&gt;0,M11+M18,"")</f>
        <v/>
      </c>
      <c r="N19" s="229" t="str">
        <f>IF(AND(N18&gt;0,N17&gt;0),N11+N18,"")</f>
        <v/>
      </c>
      <c r="O19" s="229" t="str">
        <f>IF(C17&gt;0,O11+O18,"")</f>
        <v/>
      </c>
      <c r="P19" s="229" t="str">
        <f>IF(C17&gt;0,P11+P18,"")</f>
        <v/>
      </c>
      <c r="Q19" s="230" t="str">
        <f>IF(C17&gt;0,Q11+Q18,"")</f>
        <v/>
      </c>
      <c r="R19" s="230" t="str">
        <f>IF(AND(R18&gt;0,R17&gt;0),R11+R18,"")</f>
        <v/>
      </c>
      <c r="S19" s="226" t="str">
        <f>IF(AND(S18&gt;0,S17&gt;0),S11+S18,"")</f>
        <v/>
      </c>
      <c r="T19" s="227"/>
      <c r="U19" s="215" t="str">
        <f>IF(C17&gt;0,SUM(U11:U17),"")</f>
        <v/>
      </c>
    </row>
    <row r="20" spans="1:21" s="37" customFormat="1" ht="18" customHeight="1" thickTop="1">
      <c r="F20" s="102" t="s">
        <v>163</v>
      </c>
      <c r="G20" s="101"/>
      <c r="H20" s="231"/>
      <c r="I20" s="536"/>
      <c r="J20" s="536"/>
      <c r="K20" s="536"/>
      <c r="L20" s="314"/>
      <c r="M20" s="315"/>
      <c r="N20" s="315"/>
      <c r="P20" s="315"/>
      <c r="Q20" s="316" t="s">
        <v>163</v>
      </c>
      <c r="R20" s="315"/>
      <c r="S20" s="231"/>
      <c r="T20" s="317"/>
      <c r="U20" s="231"/>
    </row>
    <row r="21" spans="1:21" ht="10.5" customHeight="1" thickBot="1"/>
    <row r="22" spans="1:21" ht="13.8" thickTop="1">
      <c r="A22" s="391" t="s">
        <v>45</v>
      </c>
      <c r="B22" s="392"/>
      <c r="C22" s="393" t="s">
        <v>76</v>
      </c>
      <c r="D22" s="394"/>
      <c r="E22" s="394"/>
      <c r="F22" s="394"/>
      <c r="G22" s="395"/>
      <c r="H22" s="393" t="s">
        <v>77</v>
      </c>
      <c r="I22" s="396"/>
      <c r="J22" s="397" t="s">
        <v>81</v>
      </c>
      <c r="K22" s="398"/>
      <c r="L22" s="506" t="s">
        <v>84</v>
      </c>
      <c r="M22" s="507"/>
      <c r="N22" s="246" t="s">
        <v>80</v>
      </c>
      <c r="O22" s="247"/>
      <c r="P22" s="247" t="s">
        <v>79</v>
      </c>
      <c r="Q22" s="247"/>
      <c r="R22" s="247"/>
      <c r="S22" s="247"/>
      <c r="T22" s="248" t="s">
        <v>78</v>
      </c>
      <c r="U22" s="249"/>
    </row>
    <row r="23" spans="1:21" ht="9.75" customHeight="1">
      <c r="A23" s="399" t="s">
        <v>102</v>
      </c>
      <c r="B23" s="400"/>
      <c r="C23" s="468" t="s">
        <v>103</v>
      </c>
      <c r="D23" s="469"/>
      <c r="E23" s="469"/>
      <c r="F23" s="469"/>
      <c r="G23" s="400"/>
      <c r="H23" s="549" t="s">
        <v>87</v>
      </c>
      <c r="I23" s="472"/>
      <c r="J23" s="250" t="s">
        <v>82</v>
      </c>
      <c r="K23" s="251" t="s">
        <v>83</v>
      </c>
      <c r="L23" s="474" t="s">
        <v>270</v>
      </c>
      <c r="M23" s="475"/>
      <c r="N23" s="456" t="s">
        <v>104</v>
      </c>
      <c r="O23" s="457"/>
      <c r="P23" s="457" t="s">
        <v>105</v>
      </c>
      <c r="Q23" s="457"/>
      <c r="R23" s="457"/>
      <c r="S23" s="457"/>
      <c r="T23" s="460" t="s">
        <v>106</v>
      </c>
      <c r="U23" s="461"/>
    </row>
    <row r="24" spans="1:21" ht="14.25" customHeight="1">
      <c r="A24" s="401"/>
      <c r="B24" s="402"/>
      <c r="C24" s="470"/>
      <c r="D24" s="471"/>
      <c r="E24" s="471"/>
      <c r="F24" s="471"/>
      <c r="G24" s="402"/>
      <c r="H24" s="470"/>
      <c r="I24" s="473"/>
      <c r="J24" s="56" t="s">
        <v>88</v>
      </c>
      <c r="K24" s="57"/>
      <c r="L24" s="476"/>
      <c r="M24" s="477"/>
      <c r="N24" s="458"/>
      <c r="O24" s="459"/>
      <c r="P24" s="459"/>
      <c r="Q24" s="459"/>
      <c r="R24" s="459"/>
      <c r="S24" s="459"/>
      <c r="T24" s="462"/>
      <c r="U24" s="463"/>
    </row>
    <row r="25" spans="1:21">
      <c r="A25" s="502" t="s">
        <v>75</v>
      </c>
      <c r="B25" s="503"/>
      <c r="C25" s="503"/>
      <c r="D25" s="503"/>
      <c r="E25" s="503"/>
      <c r="F25" s="503"/>
      <c r="G25" s="503"/>
      <c r="H25" s="503"/>
      <c r="I25" s="503"/>
      <c r="J25" s="503"/>
      <c r="K25" s="503"/>
      <c r="L25" s="503"/>
      <c r="M25" s="503"/>
      <c r="N25" s="252" t="s">
        <v>70</v>
      </c>
      <c r="O25" s="253" t="s">
        <v>169</v>
      </c>
      <c r="P25" s="150">
        <v>58500</v>
      </c>
      <c r="Q25" s="273" t="s">
        <v>170</v>
      </c>
      <c r="R25" s="182"/>
      <c r="S25" s="255" t="s">
        <v>71</v>
      </c>
      <c r="T25" s="514" t="s">
        <v>73</v>
      </c>
      <c r="U25" s="515"/>
    </row>
    <row r="26" spans="1:21">
      <c r="A26" s="504" t="s">
        <v>66</v>
      </c>
      <c r="B26" s="505"/>
      <c r="C26" s="505"/>
      <c r="D26" s="505"/>
      <c r="E26" s="505"/>
      <c r="F26" s="505" t="s">
        <v>280</v>
      </c>
      <c r="G26" s="505"/>
      <c r="H26" s="505"/>
      <c r="I26" s="505"/>
      <c r="J26" s="505" t="s">
        <v>60</v>
      </c>
      <c r="K26" s="505"/>
      <c r="L26" s="505"/>
      <c r="M26" s="505"/>
      <c r="N26" s="252" t="s">
        <v>69</v>
      </c>
      <c r="O26" s="253" t="s">
        <v>169</v>
      </c>
      <c r="P26" s="148">
        <v>1125</v>
      </c>
      <c r="Q26" s="256"/>
      <c r="R26" s="178"/>
      <c r="S26" s="257" t="s">
        <v>72</v>
      </c>
      <c r="T26" s="516" t="s">
        <v>74</v>
      </c>
      <c r="U26" s="517"/>
    </row>
    <row r="27" spans="1:21">
      <c r="A27" s="442" t="s">
        <v>107</v>
      </c>
      <c r="B27" s="443"/>
      <c r="C27" s="443"/>
      <c r="D27" s="443"/>
      <c r="E27" s="444"/>
      <c r="F27" s="448"/>
      <c r="G27" s="443"/>
      <c r="H27" s="443"/>
      <c r="I27" s="444"/>
      <c r="J27" s="448"/>
      <c r="K27" s="443"/>
      <c r="L27" s="443"/>
      <c r="M27" s="443"/>
      <c r="N27" s="252" t="s">
        <v>67</v>
      </c>
      <c r="O27" s="253" t="s">
        <v>169</v>
      </c>
      <c r="P27" s="149">
        <v>28.13</v>
      </c>
      <c r="Q27" s="256"/>
      <c r="R27" s="178"/>
      <c r="S27" s="450" t="s">
        <v>108</v>
      </c>
      <c r="T27" s="452" t="s">
        <v>82</v>
      </c>
      <c r="U27" s="453"/>
    </row>
    <row r="28" spans="1:21" ht="13.8" thickBot="1">
      <c r="A28" s="445"/>
      <c r="B28" s="446"/>
      <c r="C28" s="446"/>
      <c r="D28" s="446"/>
      <c r="E28" s="447"/>
      <c r="F28" s="449"/>
      <c r="G28" s="446"/>
      <c r="H28" s="446"/>
      <c r="I28" s="447"/>
      <c r="J28" s="449"/>
      <c r="K28" s="446"/>
      <c r="L28" s="446"/>
      <c r="M28" s="446"/>
      <c r="N28" s="258" t="s">
        <v>68</v>
      </c>
      <c r="O28" s="253" t="s">
        <v>169</v>
      </c>
      <c r="P28" s="149"/>
      <c r="Q28" s="259"/>
      <c r="R28" s="180"/>
      <c r="S28" s="451"/>
      <c r="T28" s="449"/>
      <c r="U28" s="454"/>
    </row>
    <row r="29" spans="1:21" ht="13.8" thickTop="1">
      <c r="A29" s="260"/>
      <c r="B29" s="261" t="s">
        <v>65</v>
      </c>
      <c r="C29" s="397" t="s">
        <v>50</v>
      </c>
      <c r="D29" s="508"/>
      <c r="E29" s="398"/>
      <c r="F29" s="397" t="s">
        <v>51</v>
      </c>
      <c r="G29" s="508"/>
      <c r="H29" s="398"/>
      <c r="I29" s="509" t="s">
        <v>52</v>
      </c>
      <c r="J29" s="394"/>
      <c r="K29" s="396"/>
      <c r="L29" s="397" t="s">
        <v>61</v>
      </c>
      <c r="M29" s="508"/>
      <c r="N29" s="508"/>
      <c r="O29" s="508"/>
      <c r="P29" s="508"/>
      <c r="Q29" s="508"/>
      <c r="R29" s="508"/>
      <c r="S29" s="398"/>
      <c r="T29" s="397" t="s">
        <v>85</v>
      </c>
      <c r="U29" s="398"/>
    </row>
    <row r="30" spans="1:21">
      <c r="A30" s="262"/>
      <c r="B30" s="263" t="s">
        <v>64</v>
      </c>
      <c r="C30" s="510" t="s">
        <v>47</v>
      </c>
      <c r="D30" s="512" t="s">
        <v>48</v>
      </c>
      <c r="E30" s="417" t="s">
        <v>49</v>
      </c>
      <c r="F30" s="510" t="s">
        <v>47</v>
      </c>
      <c r="G30" s="512" t="s">
        <v>48</v>
      </c>
      <c r="H30" s="417" t="s">
        <v>49</v>
      </c>
      <c r="I30" s="518" t="s">
        <v>53</v>
      </c>
      <c r="J30" s="519"/>
      <c r="K30" s="517"/>
      <c r="L30" s="500" t="s">
        <v>56</v>
      </c>
      <c r="M30" s="501"/>
      <c r="N30" s="498" t="s">
        <v>57</v>
      </c>
      <c r="O30" s="498" t="s">
        <v>58</v>
      </c>
      <c r="P30" s="498" t="s">
        <v>97</v>
      </c>
      <c r="Q30" s="498" t="s">
        <v>59</v>
      </c>
      <c r="R30" s="498" t="s">
        <v>168</v>
      </c>
      <c r="S30" s="264" t="s">
        <v>60</v>
      </c>
      <c r="T30" s="265" t="s">
        <v>62</v>
      </c>
      <c r="U30" s="266"/>
    </row>
    <row r="31" spans="1:21" ht="13.8" thickBot="1">
      <c r="A31" s="267"/>
      <c r="B31" s="268"/>
      <c r="C31" s="511"/>
      <c r="D31" s="513"/>
      <c r="E31" s="418"/>
      <c r="F31" s="511"/>
      <c r="G31" s="513"/>
      <c r="H31" s="418"/>
      <c r="I31" s="520"/>
      <c r="J31" s="521"/>
      <c r="K31" s="522"/>
      <c r="L31" s="270" t="s">
        <v>54</v>
      </c>
      <c r="M31" s="271" t="s">
        <v>55</v>
      </c>
      <c r="N31" s="499"/>
      <c r="O31" s="499"/>
      <c r="P31" s="499"/>
      <c r="Q31" s="535"/>
      <c r="R31" s="535"/>
      <c r="S31" s="272" t="s">
        <v>61</v>
      </c>
      <c r="T31" s="267" t="s">
        <v>63</v>
      </c>
      <c r="U31" s="269" t="s">
        <v>49</v>
      </c>
    </row>
    <row r="32" spans="1:21" ht="13.8" thickTop="1">
      <c r="A32" s="419" t="s">
        <v>186</v>
      </c>
      <c r="B32" s="420"/>
      <c r="C32" s="232"/>
      <c r="D32" s="233"/>
      <c r="E32" s="234">
        <v>23125</v>
      </c>
      <c r="F32" s="232"/>
      <c r="G32" s="233"/>
      <c r="H32" s="234"/>
      <c r="I32" s="478">
        <v>23125</v>
      </c>
      <c r="J32" s="479"/>
      <c r="K32" s="480"/>
      <c r="L32" s="240">
        <v>1433.75</v>
      </c>
      <c r="M32" s="235">
        <v>335.31</v>
      </c>
      <c r="N32" s="235">
        <v>2291</v>
      </c>
      <c r="O32" s="235">
        <v>709.94</v>
      </c>
      <c r="P32" s="235">
        <v>16.190000000000001</v>
      </c>
      <c r="Q32" s="236">
        <v>904.23</v>
      </c>
      <c r="R32" s="236"/>
      <c r="S32" s="234">
        <v>132.30000000000001</v>
      </c>
      <c r="T32" s="232"/>
      <c r="U32" s="234">
        <f>E32+H32-SUM(L32:S32)</f>
        <v>17302.28</v>
      </c>
    </row>
    <row r="33" spans="1:21">
      <c r="A33" s="98">
        <v>1</v>
      </c>
      <c r="B33" s="99">
        <v>36808</v>
      </c>
      <c r="C33" s="220">
        <v>80</v>
      </c>
      <c r="D33" s="221"/>
      <c r="E33" s="215">
        <v>2250</v>
      </c>
      <c r="F33" s="220"/>
      <c r="G33" s="221"/>
      <c r="H33" s="215"/>
      <c r="I33" s="414">
        <f t="shared" ref="I33:I38" si="9">IF(E33&gt;0,I32+E33+H33,"")</f>
        <v>25375</v>
      </c>
      <c r="J33" s="415"/>
      <c r="K33" s="416"/>
      <c r="L33" s="300">
        <f>IF(E33&gt;0,(E33+H33)*0.062,"")</f>
        <v>139.5</v>
      </c>
      <c r="M33" s="222">
        <f t="shared" ref="M33:M38" si="10">IF(E33&gt;0,(E33+H33)*0.0145,"")</f>
        <v>32.630000000000003</v>
      </c>
      <c r="N33" s="222">
        <f>'Payroll Register'!AC7</f>
        <v>136</v>
      </c>
      <c r="O33" s="222">
        <f t="shared" ref="O33:O38" si="11">IF(E33&gt;0,(E33+H33)*0.0307,"")</f>
        <v>69.08</v>
      </c>
      <c r="P33" s="222">
        <f>IF(C33&gt;0,(E33+H33)*0.0007,"")</f>
        <v>1.58</v>
      </c>
      <c r="Q33" s="223">
        <f>IF(C33&gt;0,(E33+H33)*0.039102,"")</f>
        <v>87.98</v>
      </c>
      <c r="R33" s="223"/>
      <c r="S33" s="215"/>
      <c r="T33" s="220">
        <v>673</v>
      </c>
      <c r="U33" s="274">
        <f>E33+H33-SUM(L33:S33)</f>
        <v>1783.23</v>
      </c>
    </row>
    <row r="34" spans="1:21">
      <c r="A34" s="42">
        <v>2</v>
      </c>
      <c r="B34" s="99">
        <v>39378</v>
      </c>
      <c r="C34" s="210"/>
      <c r="D34" s="211"/>
      <c r="E34" s="212"/>
      <c r="F34" s="210"/>
      <c r="G34" s="211"/>
      <c r="H34" s="212"/>
      <c r="I34" s="414" t="str">
        <f t="shared" si="9"/>
        <v/>
      </c>
      <c r="J34" s="415"/>
      <c r="K34" s="416"/>
      <c r="L34" s="300" t="str">
        <f>IF(E34&gt;0,(E34+H34)*0.062,"")</f>
        <v/>
      </c>
      <c r="M34" s="222" t="str">
        <f t="shared" si="10"/>
        <v/>
      </c>
      <c r="N34" s="237"/>
      <c r="O34" s="222" t="str">
        <f t="shared" si="11"/>
        <v/>
      </c>
      <c r="P34" s="222" t="str">
        <f t="shared" ref="P34:P38" si="12">IF(C34&gt;0,(E34+H34)*0.0007,"")</f>
        <v/>
      </c>
      <c r="Q34" s="223" t="str">
        <f t="shared" ref="Q34:Q38" si="13">IF(C34&gt;0,(E34+H34)*0.039102,"")</f>
        <v/>
      </c>
      <c r="R34" s="214"/>
      <c r="S34" s="212"/>
      <c r="T34" s="210"/>
      <c r="U34" s="215" t="str">
        <f>IF(E34&gt;0,E34+H34-SUM(L34:S34),"")</f>
        <v/>
      </c>
    </row>
    <row r="35" spans="1:21">
      <c r="A35" s="42">
        <v>3</v>
      </c>
      <c r="B35" s="99">
        <v>39392</v>
      </c>
      <c r="C35" s="210"/>
      <c r="D35" s="211"/>
      <c r="E35" s="212"/>
      <c r="F35" s="210"/>
      <c r="G35" s="211"/>
      <c r="H35" s="212"/>
      <c r="I35" s="414" t="str">
        <f t="shared" si="9"/>
        <v/>
      </c>
      <c r="J35" s="415"/>
      <c r="K35" s="416"/>
      <c r="L35" s="300" t="str">
        <f t="shared" ref="L35:L38" si="14">IF(E35&gt;0,(E35+H35)*0.062,"")</f>
        <v/>
      </c>
      <c r="M35" s="222" t="str">
        <f t="shared" si="10"/>
        <v/>
      </c>
      <c r="N35" s="213"/>
      <c r="O35" s="222" t="str">
        <f t="shared" si="11"/>
        <v/>
      </c>
      <c r="P35" s="222" t="str">
        <f t="shared" si="12"/>
        <v/>
      </c>
      <c r="Q35" s="223" t="str">
        <f t="shared" si="13"/>
        <v/>
      </c>
      <c r="R35" s="214"/>
      <c r="S35" s="212"/>
      <c r="T35" s="210"/>
      <c r="U35" s="215" t="str">
        <f>IF(E35&gt;0,E35+H35-SUM(L35:S35),"")</f>
        <v/>
      </c>
    </row>
    <row r="36" spans="1:21">
      <c r="A36" s="42">
        <v>4</v>
      </c>
      <c r="B36" s="99">
        <v>39406</v>
      </c>
      <c r="C36" s="210"/>
      <c r="D36" s="211"/>
      <c r="E36" s="212"/>
      <c r="F36" s="210"/>
      <c r="G36" s="211"/>
      <c r="H36" s="212"/>
      <c r="I36" s="414" t="str">
        <f t="shared" si="9"/>
        <v/>
      </c>
      <c r="J36" s="415"/>
      <c r="K36" s="416"/>
      <c r="L36" s="300" t="str">
        <f t="shared" si="14"/>
        <v/>
      </c>
      <c r="M36" s="222" t="str">
        <f t="shared" si="10"/>
        <v/>
      </c>
      <c r="N36" s="213"/>
      <c r="O36" s="222" t="str">
        <f t="shared" si="11"/>
        <v/>
      </c>
      <c r="P36" s="222" t="str">
        <f t="shared" si="12"/>
        <v/>
      </c>
      <c r="Q36" s="223" t="str">
        <f t="shared" si="13"/>
        <v/>
      </c>
      <c r="R36" s="214"/>
      <c r="S36" s="212"/>
      <c r="T36" s="210"/>
      <c r="U36" s="215" t="str">
        <f>IF(E36&gt;0,E36+H36-SUM(L36:S36),"")</f>
        <v/>
      </c>
    </row>
    <row r="37" spans="1:21">
      <c r="A37" s="42">
        <v>5</v>
      </c>
      <c r="B37" s="99">
        <v>39420</v>
      </c>
      <c r="C37" s="210"/>
      <c r="D37" s="211"/>
      <c r="E37" s="212"/>
      <c r="F37" s="210"/>
      <c r="G37" s="211"/>
      <c r="H37" s="212"/>
      <c r="I37" s="414" t="str">
        <f t="shared" si="9"/>
        <v/>
      </c>
      <c r="J37" s="415"/>
      <c r="K37" s="416"/>
      <c r="L37" s="300" t="str">
        <f t="shared" si="14"/>
        <v/>
      </c>
      <c r="M37" s="222" t="str">
        <f t="shared" si="10"/>
        <v/>
      </c>
      <c r="N37" s="213"/>
      <c r="O37" s="222" t="str">
        <f t="shared" si="11"/>
        <v/>
      </c>
      <c r="P37" s="222" t="str">
        <f t="shared" si="12"/>
        <v/>
      </c>
      <c r="Q37" s="223" t="str">
        <f t="shared" si="13"/>
        <v/>
      </c>
      <c r="R37" s="214"/>
      <c r="S37" s="212"/>
      <c r="T37" s="210"/>
      <c r="U37" s="215" t="str">
        <f>IF(E37&gt;0,E37+H37-SUM(L37:S37),"")</f>
        <v/>
      </c>
    </row>
    <row r="38" spans="1:21">
      <c r="A38" s="42">
        <v>6</v>
      </c>
      <c r="B38" s="99">
        <v>39434</v>
      </c>
      <c r="C38" s="210"/>
      <c r="D38" s="211"/>
      <c r="E38" s="216"/>
      <c r="F38" s="210"/>
      <c r="G38" s="211"/>
      <c r="H38" s="212"/>
      <c r="I38" s="523" t="str">
        <f t="shared" si="9"/>
        <v/>
      </c>
      <c r="J38" s="524"/>
      <c r="K38" s="525"/>
      <c r="L38" s="300" t="str">
        <f t="shared" si="14"/>
        <v/>
      </c>
      <c r="M38" s="303" t="str">
        <f t="shared" si="10"/>
        <v/>
      </c>
      <c r="N38" s="217"/>
      <c r="O38" s="303" t="str">
        <f t="shared" si="11"/>
        <v/>
      </c>
      <c r="P38" s="222" t="str">
        <f t="shared" si="12"/>
        <v/>
      </c>
      <c r="Q38" s="223" t="str">
        <f t="shared" si="13"/>
        <v/>
      </c>
      <c r="R38" s="218"/>
      <c r="S38" s="216"/>
      <c r="T38" s="210"/>
      <c r="U38" s="219" t="str">
        <f>IF(E38&gt;0,E38+H38-SUM(L38:S38),"")</f>
        <v/>
      </c>
    </row>
    <row r="39" spans="1:21">
      <c r="A39" s="428" t="s">
        <v>184</v>
      </c>
      <c r="B39" s="429"/>
      <c r="C39" s="220" t="str">
        <f>IF(C38&gt;0,SUM(C33:C38),"")</f>
        <v/>
      </c>
      <c r="D39" s="211"/>
      <c r="E39" s="215" t="str">
        <f>IF($E38&gt;0,SUM(E33:E38),"")</f>
        <v/>
      </c>
      <c r="F39" s="220"/>
      <c r="G39" s="221"/>
      <c r="H39" s="215"/>
      <c r="I39" s="414" t="str">
        <f>IF(AND(E38&gt;0,E39&gt;0),E39+H39,"")</f>
        <v/>
      </c>
      <c r="J39" s="415"/>
      <c r="K39" s="416"/>
      <c r="L39" s="300" t="str">
        <f>IF(C38&gt;0,SUM(L33:L38),"")</f>
        <v/>
      </c>
      <c r="M39" s="222" t="str">
        <f>IF(E38&gt;0,SUM(M33:M38),"")</f>
        <v/>
      </c>
      <c r="N39" s="222" t="str">
        <f>IF(N38&gt;0,SUM(N33:N38),"")</f>
        <v/>
      </c>
      <c r="O39" s="222" t="str">
        <f>IF(E38&gt;0,SUM(O33:O38),"")</f>
        <v/>
      </c>
      <c r="P39" s="222" t="str">
        <f>IF(E38&gt;0,SUM(P33:P38),"")</f>
        <v/>
      </c>
      <c r="Q39" s="223" t="str">
        <f>IF(E38&gt;0,SUM(Q33:Q38),"")</f>
        <v/>
      </c>
      <c r="R39" s="223" t="str">
        <f>IF(R38&gt;0,SUM(R33:R38),"")</f>
        <v/>
      </c>
      <c r="S39" s="215" t="str">
        <f>IF(S38&gt;0,SUM(S33:S38),"")</f>
        <v/>
      </c>
      <c r="T39" s="220"/>
      <c r="U39" s="215" t="str">
        <f>IF(E38&gt;0,SUM(U33:U38),"")</f>
        <v/>
      </c>
    </row>
    <row r="40" spans="1:21" ht="13.8" thickBot="1">
      <c r="A40" s="386" t="s">
        <v>185</v>
      </c>
      <c r="B40" s="387"/>
      <c r="C40" s="224"/>
      <c r="D40" s="225"/>
      <c r="E40" s="226" t="str">
        <f>IF($E38&gt;0,E32+E39,"")</f>
        <v/>
      </c>
      <c r="F40" s="227"/>
      <c r="G40" s="228"/>
      <c r="H40" s="226"/>
      <c r="I40" s="414" t="str">
        <f>IF(E38&gt;0,I38,"")</f>
        <v/>
      </c>
      <c r="J40" s="415"/>
      <c r="K40" s="416"/>
      <c r="L40" s="301" t="str">
        <f>IF(AND(C38&gt;0),L32+L39,"")</f>
        <v/>
      </c>
      <c r="M40" s="229" t="str">
        <f>IF(E38&gt;0,M32+M39,"")</f>
        <v/>
      </c>
      <c r="N40" s="229" t="str">
        <f>IF(AND(N39&gt;0,N38&gt;0),N32+N39,"")</f>
        <v/>
      </c>
      <c r="O40" s="229" t="str">
        <f>IF(E38&gt;0,O32+O39,"")</f>
        <v/>
      </c>
      <c r="P40" s="229" t="str">
        <f>IF(E38&gt;0,P32+P39,"")</f>
        <v/>
      </c>
      <c r="Q40" s="230" t="str">
        <f>IF(E38&gt;0,Q32+Q39,"")</f>
        <v/>
      </c>
      <c r="R40" s="230" t="str">
        <f>IF(AND(R39&gt;0,R38&gt;0),R32+R39,"")</f>
        <v/>
      </c>
      <c r="S40" s="226" t="str">
        <f>IF(AND(S39&gt;0,S38&gt;0),S32+S39,"")</f>
        <v/>
      </c>
      <c r="T40" s="227"/>
      <c r="U40" s="215" t="str">
        <f>IF(E38&gt;0,SUM(U32:U38),"")</f>
        <v/>
      </c>
    </row>
    <row r="41" spans="1:21" ht="16.2" thickTop="1">
      <c r="A41" s="37"/>
      <c r="B41" s="37"/>
      <c r="C41" s="37"/>
      <c r="D41" s="37"/>
      <c r="E41" s="37"/>
      <c r="F41" s="102" t="s">
        <v>163</v>
      </c>
      <c r="G41" s="101"/>
      <c r="H41" s="231"/>
      <c r="I41" s="536"/>
      <c r="J41" s="536"/>
      <c r="K41" s="536"/>
      <c r="L41" s="314"/>
      <c r="M41" s="315"/>
      <c r="N41" s="315"/>
      <c r="O41" s="316" t="s">
        <v>163</v>
      </c>
      <c r="P41" s="315"/>
      <c r="Q41" s="315"/>
      <c r="R41" s="315"/>
      <c r="S41" s="231"/>
      <c r="T41" s="317"/>
      <c r="U41" s="231"/>
    </row>
    <row r="42" spans="1:21" ht="10.5" customHeight="1" thickBot="1"/>
    <row r="43" spans="1:21" ht="13.8" thickTop="1">
      <c r="A43" s="391" t="s">
        <v>45</v>
      </c>
      <c r="B43" s="392"/>
      <c r="C43" s="393" t="s">
        <v>76</v>
      </c>
      <c r="D43" s="394"/>
      <c r="E43" s="394"/>
      <c r="F43" s="394"/>
      <c r="G43" s="395"/>
      <c r="H43" s="393" t="s">
        <v>77</v>
      </c>
      <c r="I43" s="396"/>
      <c r="J43" s="397" t="s">
        <v>81</v>
      </c>
      <c r="K43" s="398"/>
      <c r="L43" s="506" t="s">
        <v>84</v>
      </c>
      <c r="M43" s="507"/>
      <c r="N43" s="246" t="s">
        <v>80</v>
      </c>
      <c r="O43" s="247"/>
      <c r="P43" s="247" t="s">
        <v>79</v>
      </c>
      <c r="Q43" s="247"/>
      <c r="R43" s="247"/>
      <c r="S43" s="247"/>
      <c r="T43" s="248" t="s">
        <v>78</v>
      </c>
      <c r="U43" s="249"/>
    </row>
    <row r="44" spans="1:21">
      <c r="A44" s="399" t="s">
        <v>109</v>
      </c>
      <c r="B44" s="400"/>
      <c r="C44" s="468" t="s">
        <v>110</v>
      </c>
      <c r="D44" s="469"/>
      <c r="E44" s="469"/>
      <c r="F44" s="469"/>
      <c r="G44" s="400"/>
      <c r="H44" s="468" t="s">
        <v>87</v>
      </c>
      <c r="I44" s="472"/>
      <c r="J44" s="250" t="s">
        <v>82</v>
      </c>
      <c r="K44" s="251" t="s">
        <v>83</v>
      </c>
      <c r="L44" s="474" t="s">
        <v>271</v>
      </c>
      <c r="M44" s="475"/>
      <c r="N44" s="456" t="s">
        <v>111</v>
      </c>
      <c r="O44" s="457"/>
      <c r="P44" s="457" t="s">
        <v>112</v>
      </c>
      <c r="Q44" s="457"/>
      <c r="R44" s="457"/>
      <c r="S44" s="457"/>
      <c r="T44" s="460" t="s">
        <v>113</v>
      </c>
      <c r="U44" s="461"/>
    </row>
    <row r="45" spans="1:21" ht="15">
      <c r="A45" s="401"/>
      <c r="B45" s="402"/>
      <c r="C45" s="470"/>
      <c r="D45" s="471"/>
      <c r="E45" s="471"/>
      <c r="F45" s="471"/>
      <c r="G45" s="402"/>
      <c r="H45" s="470"/>
      <c r="I45" s="473"/>
      <c r="J45" s="56"/>
      <c r="K45" s="57" t="s">
        <v>88</v>
      </c>
      <c r="L45" s="476"/>
      <c r="M45" s="477"/>
      <c r="N45" s="458"/>
      <c r="O45" s="459"/>
      <c r="P45" s="459"/>
      <c r="Q45" s="459"/>
      <c r="R45" s="459"/>
      <c r="S45" s="459"/>
      <c r="T45" s="462"/>
      <c r="U45" s="463"/>
    </row>
    <row r="46" spans="1:21">
      <c r="A46" s="502" t="s">
        <v>75</v>
      </c>
      <c r="B46" s="503"/>
      <c r="C46" s="503"/>
      <c r="D46" s="503"/>
      <c r="E46" s="503"/>
      <c r="F46" s="503"/>
      <c r="G46" s="503"/>
      <c r="H46" s="503"/>
      <c r="I46" s="503"/>
      <c r="J46" s="503"/>
      <c r="K46" s="503"/>
      <c r="L46" s="503"/>
      <c r="M46" s="503"/>
      <c r="N46" s="252" t="s">
        <v>70</v>
      </c>
      <c r="O46" s="253" t="s">
        <v>169</v>
      </c>
      <c r="P46" s="149">
        <v>2643.33</v>
      </c>
      <c r="Q46" s="357" t="s">
        <v>171</v>
      </c>
      <c r="R46" s="182"/>
      <c r="S46" s="255" t="s">
        <v>71</v>
      </c>
      <c r="T46" s="514" t="s">
        <v>73</v>
      </c>
      <c r="U46" s="515"/>
    </row>
    <row r="47" spans="1:21">
      <c r="A47" s="504" t="s">
        <v>66</v>
      </c>
      <c r="B47" s="505"/>
      <c r="C47" s="505"/>
      <c r="D47" s="505"/>
      <c r="E47" s="505"/>
      <c r="F47" s="505" t="s">
        <v>280</v>
      </c>
      <c r="G47" s="505"/>
      <c r="H47" s="505"/>
      <c r="I47" s="505"/>
      <c r="J47" s="505" t="s">
        <v>60</v>
      </c>
      <c r="K47" s="505"/>
      <c r="L47" s="505"/>
      <c r="M47" s="505"/>
      <c r="N47" s="252" t="s">
        <v>69</v>
      </c>
      <c r="O47" s="253" t="s">
        <v>169</v>
      </c>
      <c r="P47" s="148">
        <v>610</v>
      </c>
      <c r="Q47" s="256"/>
      <c r="R47" s="178"/>
      <c r="S47" s="257" t="s">
        <v>72</v>
      </c>
      <c r="T47" s="516" t="s">
        <v>74</v>
      </c>
      <c r="U47" s="517"/>
    </row>
    <row r="48" spans="1:21">
      <c r="A48" s="496" t="s">
        <v>284</v>
      </c>
      <c r="B48" s="443"/>
      <c r="C48" s="443"/>
      <c r="D48" s="443"/>
      <c r="E48" s="444"/>
      <c r="F48" s="448"/>
      <c r="G48" s="443"/>
      <c r="H48" s="443"/>
      <c r="I48" s="444"/>
      <c r="J48" s="448"/>
      <c r="K48" s="443"/>
      <c r="L48" s="443"/>
      <c r="M48" s="443"/>
      <c r="N48" s="252" t="s">
        <v>67</v>
      </c>
      <c r="O48" s="253" t="s">
        <v>169</v>
      </c>
      <c r="P48" s="149">
        <v>15.25</v>
      </c>
      <c r="Q48" s="256"/>
      <c r="R48" s="178"/>
      <c r="S48" s="450" t="s">
        <v>114</v>
      </c>
      <c r="T48" s="452" t="s">
        <v>94</v>
      </c>
      <c r="U48" s="453"/>
    </row>
    <row r="49" spans="1:21" ht="13.8" thickBot="1">
      <c r="A49" s="445"/>
      <c r="B49" s="446"/>
      <c r="C49" s="446"/>
      <c r="D49" s="446"/>
      <c r="E49" s="447"/>
      <c r="F49" s="449"/>
      <c r="G49" s="446"/>
      <c r="H49" s="446"/>
      <c r="I49" s="447"/>
      <c r="J49" s="449"/>
      <c r="K49" s="446"/>
      <c r="L49" s="446"/>
      <c r="M49" s="446"/>
      <c r="N49" s="258" t="s">
        <v>68</v>
      </c>
      <c r="O49" s="253" t="s">
        <v>169</v>
      </c>
      <c r="P49" s="149">
        <v>22.88</v>
      </c>
      <c r="Q49" s="259"/>
      <c r="R49" s="180"/>
      <c r="S49" s="451"/>
      <c r="T49" s="449"/>
      <c r="U49" s="454"/>
    </row>
    <row r="50" spans="1:21" ht="13.8" thickTop="1">
      <c r="A50" s="260"/>
      <c r="B50" s="261" t="s">
        <v>65</v>
      </c>
      <c r="C50" s="397" t="s">
        <v>50</v>
      </c>
      <c r="D50" s="508"/>
      <c r="E50" s="398"/>
      <c r="F50" s="397" t="s">
        <v>51</v>
      </c>
      <c r="G50" s="508"/>
      <c r="H50" s="398"/>
      <c r="I50" s="509" t="s">
        <v>52</v>
      </c>
      <c r="J50" s="394"/>
      <c r="K50" s="396"/>
      <c r="L50" s="397" t="s">
        <v>61</v>
      </c>
      <c r="M50" s="508"/>
      <c r="N50" s="508"/>
      <c r="O50" s="508"/>
      <c r="P50" s="508"/>
      <c r="Q50" s="508"/>
      <c r="R50" s="508"/>
      <c r="S50" s="398"/>
      <c r="T50" s="397" t="s">
        <v>85</v>
      </c>
      <c r="U50" s="398"/>
    </row>
    <row r="51" spans="1:21">
      <c r="A51" s="262"/>
      <c r="B51" s="263" t="s">
        <v>64</v>
      </c>
      <c r="C51" s="510" t="s">
        <v>47</v>
      </c>
      <c r="D51" s="512" t="s">
        <v>48</v>
      </c>
      <c r="E51" s="417" t="s">
        <v>49</v>
      </c>
      <c r="F51" s="510" t="s">
        <v>47</v>
      </c>
      <c r="G51" s="512" t="s">
        <v>48</v>
      </c>
      <c r="H51" s="417" t="s">
        <v>49</v>
      </c>
      <c r="I51" s="518" t="s">
        <v>53</v>
      </c>
      <c r="J51" s="519"/>
      <c r="K51" s="517"/>
      <c r="L51" s="500" t="s">
        <v>56</v>
      </c>
      <c r="M51" s="501"/>
      <c r="N51" s="498" t="s">
        <v>57</v>
      </c>
      <c r="O51" s="498" t="s">
        <v>58</v>
      </c>
      <c r="P51" s="498" t="s">
        <v>97</v>
      </c>
      <c r="Q51" s="498" t="s">
        <v>59</v>
      </c>
      <c r="R51" s="498" t="s">
        <v>168</v>
      </c>
      <c r="S51" s="264" t="s">
        <v>60</v>
      </c>
      <c r="T51" s="265" t="s">
        <v>62</v>
      </c>
      <c r="U51" s="266"/>
    </row>
    <row r="52" spans="1:21" ht="13.8" thickBot="1">
      <c r="A52" s="267"/>
      <c r="B52" s="268"/>
      <c r="C52" s="511"/>
      <c r="D52" s="513"/>
      <c r="E52" s="418"/>
      <c r="F52" s="511"/>
      <c r="G52" s="513"/>
      <c r="H52" s="418"/>
      <c r="I52" s="520"/>
      <c r="J52" s="521"/>
      <c r="K52" s="522"/>
      <c r="L52" s="270" t="s">
        <v>54</v>
      </c>
      <c r="M52" s="271" t="s">
        <v>55</v>
      </c>
      <c r="N52" s="499"/>
      <c r="O52" s="499"/>
      <c r="P52" s="499"/>
      <c r="Q52" s="535"/>
      <c r="R52" s="535"/>
      <c r="S52" s="272" t="s">
        <v>61</v>
      </c>
      <c r="T52" s="267" t="s">
        <v>63</v>
      </c>
      <c r="U52" s="269" t="s">
        <v>49</v>
      </c>
    </row>
    <row r="53" spans="1:21" ht="13.8" thickTop="1">
      <c r="A53" s="419" t="s">
        <v>187</v>
      </c>
      <c r="B53" s="420"/>
      <c r="C53" s="232"/>
      <c r="D53" s="233"/>
      <c r="E53" s="234">
        <v>6300</v>
      </c>
      <c r="F53" s="232"/>
      <c r="G53" s="233"/>
      <c r="H53" s="234"/>
      <c r="I53" s="478">
        <v>6300</v>
      </c>
      <c r="J53" s="479"/>
      <c r="K53" s="480"/>
      <c r="L53" s="240">
        <v>390.6</v>
      </c>
      <c r="M53" s="235">
        <v>91.35</v>
      </c>
      <c r="N53" s="235">
        <v>639</v>
      </c>
      <c r="O53" s="235">
        <v>193.41</v>
      </c>
      <c r="P53" s="235">
        <v>4.41</v>
      </c>
      <c r="Q53" s="236">
        <v>246.34</v>
      </c>
      <c r="R53" s="236"/>
      <c r="S53" s="234">
        <v>37.799999999999997</v>
      </c>
      <c r="T53" s="232"/>
      <c r="U53" s="234">
        <f>E53+H53-SUM(L53:S53)</f>
        <v>4697.09</v>
      </c>
    </row>
    <row r="54" spans="1:21">
      <c r="A54" s="98">
        <v>1</v>
      </c>
      <c r="B54" s="99">
        <v>36808</v>
      </c>
      <c r="C54" s="220">
        <v>80</v>
      </c>
      <c r="D54" s="221"/>
      <c r="E54" s="215">
        <f>'Payroll Register'!Z8</f>
        <v>1220</v>
      </c>
      <c r="F54" s="220"/>
      <c r="G54" s="221"/>
      <c r="H54" s="215"/>
      <c r="I54" s="414">
        <f>I53+E54+H54</f>
        <v>7520</v>
      </c>
      <c r="J54" s="415"/>
      <c r="K54" s="416"/>
      <c r="L54" s="300">
        <f>IF(E54&gt;0,(E54+H54)*0.062,"")</f>
        <v>75.64</v>
      </c>
      <c r="M54" s="222">
        <f t="shared" ref="M54:M59" si="15">IF(E54&gt;0,(E54+H54)*0.0145,"")</f>
        <v>17.690000000000001</v>
      </c>
      <c r="N54" s="222">
        <f>'Payroll Register'!AC8</f>
        <v>107</v>
      </c>
      <c r="O54" s="222">
        <f t="shared" ref="O54:O59" si="16">IF(E54&gt;0,(E54+H54)*0.0307,"")</f>
        <v>37.450000000000003</v>
      </c>
      <c r="P54" s="222">
        <f>IF(E54&gt;0,(E54+H54)*0.0007,"")</f>
        <v>0.85</v>
      </c>
      <c r="Q54" s="223">
        <f>IF(C54&gt;0,(E54+H54)*0.039102,"")</f>
        <v>47.7</v>
      </c>
      <c r="R54" s="223"/>
      <c r="S54" s="215"/>
      <c r="T54" s="220">
        <v>674</v>
      </c>
      <c r="U54" s="215">
        <f>E54+H54-SUM(L54:S54)</f>
        <v>933.67</v>
      </c>
    </row>
    <row r="55" spans="1:21">
      <c r="A55" s="42">
        <v>2</v>
      </c>
      <c r="B55" s="99">
        <v>39378</v>
      </c>
      <c r="C55" s="210"/>
      <c r="D55" s="211"/>
      <c r="E55" s="212"/>
      <c r="F55" s="210"/>
      <c r="G55" s="211"/>
      <c r="H55" s="212"/>
      <c r="I55" s="414" t="str">
        <f>IF(E55&gt;0,I54+E55+H55,"")</f>
        <v/>
      </c>
      <c r="J55" s="415"/>
      <c r="K55" s="416"/>
      <c r="L55" s="300" t="str">
        <f t="shared" ref="L55:L59" si="17">IF(E55&gt;0,(E55+H55)*0.062,"")</f>
        <v/>
      </c>
      <c r="M55" s="222" t="str">
        <f t="shared" si="15"/>
        <v/>
      </c>
      <c r="N55" s="213"/>
      <c r="O55" s="222" t="str">
        <f t="shared" si="16"/>
        <v/>
      </c>
      <c r="P55" s="222" t="str">
        <f t="shared" ref="P55:P59" si="18">IF(E55&gt;0,(E55+H55)*0.0007,"")</f>
        <v/>
      </c>
      <c r="Q55" s="223" t="str">
        <f t="shared" ref="Q55:Q59" si="19">IF(C55&gt;0,(E55+H55)*0.039102,"")</f>
        <v/>
      </c>
      <c r="R55" s="214"/>
      <c r="S55" s="212"/>
      <c r="T55" s="210"/>
      <c r="U55" s="215" t="str">
        <f>IF(E55&gt;0,E55+H55-SUM(L55:S55),"")</f>
        <v/>
      </c>
    </row>
    <row r="56" spans="1:21">
      <c r="A56" s="42">
        <v>3</v>
      </c>
      <c r="B56" s="99">
        <v>39392</v>
      </c>
      <c r="C56" s="210"/>
      <c r="D56" s="211"/>
      <c r="E56" s="212"/>
      <c r="F56" s="210"/>
      <c r="G56" s="211"/>
      <c r="H56" s="212"/>
      <c r="I56" s="414" t="str">
        <f>IF(E56&gt;0,I55+E56+H56,"")</f>
        <v/>
      </c>
      <c r="J56" s="415"/>
      <c r="K56" s="416"/>
      <c r="L56" s="300" t="str">
        <f t="shared" si="17"/>
        <v/>
      </c>
      <c r="M56" s="222" t="str">
        <f t="shared" si="15"/>
        <v/>
      </c>
      <c r="N56" s="213"/>
      <c r="O56" s="222" t="str">
        <f t="shared" si="16"/>
        <v/>
      </c>
      <c r="P56" s="222" t="str">
        <f t="shared" si="18"/>
        <v/>
      </c>
      <c r="Q56" s="223" t="str">
        <f t="shared" si="19"/>
        <v/>
      </c>
      <c r="R56" s="214"/>
      <c r="S56" s="212"/>
      <c r="T56" s="210"/>
      <c r="U56" s="215" t="str">
        <f>IF(E56&gt;0,E56+H56-SUM(L56:S56),"")</f>
        <v/>
      </c>
    </row>
    <row r="57" spans="1:21">
      <c r="A57" s="42">
        <v>4</v>
      </c>
      <c r="B57" s="99">
        <v>39406</v>
      </c>
      <c r="C57" s="210"/>
      <c r="D57" s="211"/>
      <c r="E57" s="212"/>
      <c r="F57" s="210"/>
      <c r="G57" s="211"/>
      <c r="H57" s="212"/>
      <c r="I57" s="414" t="str">
        <f>IF(E57&gt;0,I56+E57+H57,"")</f>
        <v/>
      </c>
      <c r="J57" s="415"/>
      <c r="K57" s="416"/>
      <c r="L57" s="300" t="str">
        <f t="shared" si="17"/>
        <v/>
      </c>
      <c r="M57" s="222" t="str">
        <f t="shared" si="15"/>
        <v/>
      </c>
      <c r="N57" s="213"/>
      <c r="O57" s="222" t="str">
        <f t="shared" si="16"/>
        <v/>
      </c>
      <c r="P57" s="222" t="str">
        <f t="shared" si="18"/>
        <v/>
      </c>
      <c r="Q57" s="223" t="str">
        <f t="shared" si="19"/>
        <v/>
      </c>
      <c r="R57" s="214"/>
      <c r="S57" s="212"/>
      <c r="T57" s="210"/>
      <c r="U57" s="215" t="str">
        <f>IF(E57&gt;0,E57+H57-SUM(L57:S57),"")</f>
        <v/>
      </c>
    </row>
    <row r="58" spans="1:21">
      <c r="A58" s="42">
        <v>5</v>
      </c>
      <c r="B58" s="99">
        <v>39420</v>
      </c>
      <c r="C58" s="210"/>
      <c r="D58" s="211"/>
      <c r="E58" s="212"/>
      <c r="F58" s="210"/>
      <c r="G58" s="211"/>
      <c r="H58" s="212"/>
      <c r="I58" s="414" t="str">
        <f>IF(E58&gt;0,I57+E58+H58,"")</f>
        <v/>
      </c>
      <c r="J58" s="415"/>
      <c r="K58" s="416"/>
      <c r="L58" s="300" t="str">
        <f t="shared" si="17"/>
        <v/>
      </c>
      <c r="M58" s="222" t="str">
        <f t="shared" si="15"/>
        <v/>
      </c>
      <c r="N58" s="213"/>
      <c r="O58" s="222" t="str">
        <f t="shared" si="16"/>
        <v/>
      </c>
      <c r="P58" s="222" t="str">
        <f t="shared" si="18"/>
        <v/>
      </c>
      <c r="Q58" s="223" t="str">
        <f t="shared" si="19"/>
        <v/>
      </c>
      <c r="R58" s="214"/>
      <c r="S58" s="212"/>
      <c r="T58" s="210"/>
      <c r="U58" s="215" t="str">
        <f>IF(E58&gt;0,E58+H58-SUM(L58:S58),"")</f>
        <v/>
      </c>
    </row>
    <row r="59" spans="1:21">
      <c r="A59" s="42">
        <v>6</v>
      </c>
      <c r="B59" s="99">
        <v>39434</v>
      </c>
      <c r="C59" s="210"/>
      <c r="D59" s="211"/>
      <c r="E59" s="216"/>
      <c r="F59" s="210"/>
      <c r="G59" s="211"/>
      <c r="H59" s="212"/>
      <c r="I59" s="523" t="str">
        <f>IF(E59&gt;0,I58+E59+H59,"")</f>
        <v/>
      </c>
      <c r="J59" s="524"/>
      <c r="K59" s="525"/>
      <c r="L59" s="300" t="str">
        <f t="shared" si="17"/>
        <v/>
      </c>
      <c r="M59" s="303" t="str">
        <f t="shared" si="15"/>
        <v/>
      </c>
      <c r="N59" s="217"/>
      <c r="O59" s="303" t="str">
        <f t="shared" si="16"/>
        <v/>
      </c>
      <c r="P59" s="222" t="str">
        <f t="shared" si="18"/>
        <v/>
      </c>
      <c r="Q59" s="223" t="str">
        <f t="shared" si="19"/>
        <v/>
      </c>
      <c r="R59" s="218"/>
      <c r="S59" s="216"/>
      <c r="T59" s="210"/>
      <c r="U59" s="219" t="str">
        <f>IF(E59&gt;0,E59+H59-SUM(L59:S59),"")</f>
        <v/>
      </c>
    </row>
    <row r="60" spans="1:21">
      <c r="A60" s="428" t="s">
        <v>184</v>
      </c>
      <c r="B60" s="429"/>
      <c r="C60" s="220" t="str">
        <f>IF(C59&gt;0,SUM(C54:C59),"")</f>
        <v/>
      </c>
      <c r="D60" s="211"/>
      <c r="E60" s="215" t="str">
        <f>IF($E59&gt;0,SUM(E54:E59),"")</f>
        <v/>
      </c>
      <c r="F60" s="220"/>
      <c r="G60" s="221"/>
      <c r="H60" s="215"/>
      <c r="I60" s="414" t="str">
        <f>IF(AND(E59&gt;0,E60&gt;0),E60+H60,"")</f>
        <v/>
      </c>
      <c r="J60" s="415"/>
      <c r="K60" s="416"/>
      <c r="L60" s="300" t="str">
        <f>IF(E59&gt;0,SUM(L54:L59),"")</f>
        <v/>
      </c>
      <c r="M60" s="222" t="str">
        <f>IF(E59&gt;0,SUM(M54:M59),"")</f>
        <v/>
      </c>
      <c r="N60" s="222" t="str">
        <f>IF(N59&gt;0,SUM(N54:N59),"")</f>
        <v/>
      </c>
      <c r="O60" s="222" t="str">
        <f>IF(E59&gt;0,SUM(O54:O59),"")</f>
        <v/>
      </c>
      <c r="P60" s="222" t="str">
        <f>IF(E59&gt;0,SUM(P54:P59),"")</f>
        <v/>
      </c>
      <c r="Q60" s="223" t="str">
        <f>IF(E59&gt;0,SUM(Q54:Q59),"")</f>
        <v/>
      </c>
      <c r="R60" s="223" t="str">
        <f>IF(R59&gt;0,SUM(R54:R59),"")</f>
        <v/>
      </c>
      <c r="S60" s="215" t="str">
        <f>IF(S59&gt;0,SUM(S54:S59),"")</f>
        <v/>
      </c>
      <c r="T60" s="220"/>
      <c r="U60" s="215" t="str">
        <f>IF(E59&gt;0,SUM(U54:U59),"")</f>
        <v/>
      </c>
    </row>
    <row r="61" spans="1:21" ht="13.8" thickBot="1">
      <c r="A61" s="386" t="s">
        <v>185</v>
      </c>
      <c r="B61" s="387"/>
      <c r="C61" s="224"/>
      <c r="D61" s="225"/>
      <c r="E61" s="226" t="str">
        <f>IF($E59&gt;0,E53+E60,"")</f>
        <v/>
      </c>
      <c r="F61" s="227"/>
      <c r="G61" s="228"/>
      <c r="H61" s="226"/>
      <c r="I61" s="414" t="str">
        <f>IF(E59&gt;0,I59,"")</f>
        <v/>
      </c>
      <c r="J61" s="415"/>
      <c r="K61" s="416"/>
      <c r="L61" s="301" t="str">
        <f>IF(AND(E59&gt;0),L53+L60,"")</f>
        <v/>
      </c>
      <c r="M61" s="229" t="str">
        <f>IF(E59&gt;0,M53+M60,"")</f>
        <v/>
      </c>
      <c r="N61" s="229" t="str">
        <f>IF(AND(N60&gt;0,N59&gt;0),N53+N60,"")</f>
        <v/>
      </c>
      <c r="O61" s="229" t="str">
        <f>IF(E59&gt;0,O53+O60,"")</f>
        <v/>
      </c>
      <c r="P61" s="229" t="str">
        <f>IF(E59&gt;0,P53+P60,"")</f>
        <v/>
      </c>
      <c r="Q61" s="230" t="str">
        <f>IF(E59&gt;0,Q53+Q60,"")</f>
        <v/>
      </c>
      <c r="R61" s="230" t="str">
        <f>IF(AND(R60&gt;0,R59&gt;0),R53+R60,"")</f>
        <v/>
      </c>
      <c r="S61" s="226" t="str">
        <f>IF(AND(S60&gt;0,S59&gt;0),S53+S60,"")</f>
        <v/>
      </c>
      <c r="T61" s="227"/>
      <c r="U61" s="215" t="str">
        <f>IF(E59&gt;0,SUM(U53:U59),"")</f>
        <v/>
      </c>
    </row>
    <row r="62" spans="1:21" s="103" customFormat="1" ht="16.5" customHeight="1" thickTop="1">
      <c r="A62" s="37"/>
      <c r="B62" s="37"/>
      <c r="C62" s="37"/>
      <c r="D62" s="37"/>
      <c r="E62" s="37"/>
      <c r="F62" s="102" t="s">
        <v>163</v>
      </c>
      <c r="G62" s="101"/>
      <c r="H62" s="231"/>
      <c r="I62" s="536"/>
      <c r="J62" s="536"/>
      <c r="K62" s="536"/>
      <c r="L62" s="314"/>
      <c r="M62" s="315"/>
      <c r="N62" s="315"/>
      <c r="P62" s="315"/>
      <c r="Q62" s="316" t="s">
        <v>163</v>
      </c>
      <c r="R62" s="315"/>
      <c r="S62" s="231"/>
      <c r="T62" s="317"/>
      <c r="U62" s="231"/>
    </row>
    <row r="63" spans="1:21" ht="10.5" customHeight="1" thickBot="1"/>
    <row r="64" spans="1:21" ht="13.8" thickTop="1">
      <c r="A64" s="483" t="s">
        <v>45</v>
      </c>
      <c r="B64" s="484"/>
      <c r="C64" s="485" t="s">
        <v>76</v>
      </c>
      <c r="D64" s="412"/>
      <c r="E64" s="412"/>
      <c r="F64" s="412"/>
      <c r="G64" s="486"/>
      <c r="H64" s="485" t="s">
        <v>77</v>
      </c>
      <c r="I64" s="413"/>
      <c r="J64" s="408" t="s">
        <v>81</v>
      </c>
      <c r="K64" s="410"/>
      <c r="L64" s="481" t="s">
        <v>84</v>
      </c>
      <c r="M64" s="482"/>
      <c r="N64" s="152" t="s">
        <v>80</v>
      </c>
      <c r="O64" s="153"/>
      <c r="P64" s="153" t="s">
        <v>79</v>
      </c>
      <c r="Q64" s="153"/>
      <c r="R64" s="153"/>
      <c r="S64" s="153"/>
      <c r="T64" s="38" t="s">
        <v>78</v>
      </c>
      <c r="U64" s="39"/>
    </row>
    <row r="65" spans="1:21">
      <c r="A65" s="399" t="s">
        <v>102</v>
      </c>
      <c r="B65" s="400"/>
      <c r="C65" s="468" t="s">
        <v>115</v>
      </c>
      <c r="D65" s="469"/>
      <c r="E65" s="469"/>
      <c r="F65" s="469"/>
      <c r="G65" s="400"/>
      <c r="H65" s="468" t="s">
        <v>87</v>
      </c>
      <c r="I65" s="472"/>
      <c r="J65" s="40" t="s">
        <v>82</v>
      </c>
      <c r="K65" s="41" t="s">
        <v>83</v>
      </c>
      <c r="L65" s="474" t="s">
        <v>272</v>
      </c>
      <c r="M65" s="475"/>
      <c r="N65" s="456" t="s">
        <v>116</v>
      </c>
      <c r="O65" s="457"/>
      <c r="P65" s="457" t="s">
        <v>117</v>
      </c>
      <c r="Q65" s="457"/>
      <c r="R65" s="457"/>
      <c r="S65" s="457"/>
      <c r="T65" s="460" t="s">
        <v>118</v>
      </c>
      <c r="U65" s="461"/>
    </row>
    <row r="66" spans="1:21" ht="15">
      <c r="A66" s="401"/>
      <c r="B66" s="402"/>
      <c r="C66" s="470"/>
      <c r="D66" s="471"/>
      <c r="E66" s="471"/>
      <c r="F66" s="471"/>
      <c r="G66" s="402"/>
      <c r="H66" s="470"/>
      <c r="I66" s="473"/>
      <c r="J66" s="56" t="s">
        <v>88</v>
      </c>
      <c r="K66" s="57"/>
      <c r="L66" s="476"/>
      <c r="M66" s="477"/>
      <c r="N66" s="458"/>
      <c r="O66" s="459"/>
      <c r="P66" s="459"/>
      <c r="Q66" s="459"/>
      <c r="R66" s="459"/>
      <c r="S66" s="459"/>
      <c r="T66" s="462"/>
      <c r="U66" s="463"/>
    </row>
    <row r="67" spans="1:21">
      <c r="A67" s="464" t="s">
        <v>75</v>
      </c>
      <c r="B67" s="465"/>
      <c r="C67" s="465"/>
      <c r="D67" s="465"/>
      <c r="E67" s="465"/>
      <c r="F67" s="465"/>
      <c r="G67" s="465"/>
      <c r="H67" s="465"/>
      <c r="I67" s="465"/>
      <c r="J67" s="465"/>
      <c r="K67" s="465"/>
      <c r="L67" s="465"/>
      <c r="M67" s="465"/>
      <c r="N67" s="154" t="s">
        <v>70</v>
      </c>
      <c r="O67" s="155" t="s">
        <v>169</v>
      </c>
      <c r="P67" s="150">
        <v>2925</v>
      </c>
      <c r="Q67" s="181" t="s">
        <v>171</v>
      </c>
      <c r="R67" s="182"/>
      <c r="S67" s="156" t="s">
        <v>71</v>
      </c>
      <c r="T67" s="466" t="s">
        <v>73</v>
      </c>
      <c r="U67" s="467"/>
    </row>
    <row r="68" spans="1:21">
      <c r="A68" s="428" t="s">
        <v>66</v>
      </c>
      <c r="B68" s="455"/>
      <c r="C68" s="455"/>
      <c r="D68" s="455"/>
      <c r="E68" s="455"/>
      <c r="F68" s="455" t="s">
        <v>280</v>
      </c>
      <c r="G68" s="455"/>
      <c r="H68" s="455"/>
      <c r="I68" s="455"/>
      <c r="J68" s="455" t="s">
        <v>60</v>
      </c>
      <c r="K68" s="455"/>
      <c r="L68" s="455"/>
      <c r="M68" s="455"/>
      <c r="N68" s="154" t="s">
        <v>69</v>
      </c>
      <c r="O68" s="155" t="s">
        <v>169</v>
      </c>
      <c r="P68" s="148">
        <v>675</v>
      </c>
      <c r="Q68" s="166"/>
      <c r="R68" s="178"/>
      <c r="S68" s="157" t="s">
        <v>72</v>
      </c>
      <c r="T68" s="441" t="s">
        <v>74</v>
      </c>
      <c r="U68" s="432"/>
    </row>
    <row r="69" spans="1:21">
      <c r="A69" s="442" t="s">
        <v>119</v>
      </c>
      <c r="B69" s="443"/>
      <c r="C69" s="443"/>
      <c r="D69" s="443"/>
      <c r="E69" s="444"/>
      <c r="F69" s="448"/>
      <c r="G69" s="443"/>
      <c r="H69" s="443"/>
      <c r="I69" s="444"/>
      <c r="J69" s="448"/>
      <c r="K69" s="443"/>
      <c r="L69" s="443"/>
      <c r="M69" s="443"/>
      <c r="N69" s="154" t="s">
        <v>67</v>
      </c>
      <c r="O69" s="155" t="s">
        <v>169</v>
      </c>
      <c r="P69" s="149">
        <v>16.88</v>
      </c>
      <c r="Q69" s="166"/>
      <c r="R69" s="178"/>
      <c r="S69" s="450">
        <v>4</v>
      </c>
      <c r="T69" s="452" t="s">
        <v>82</v>
      </c>
      <c r="U69" s="453"/>
    </row>
    <row r="70" spans="1:21" ht="13.8" thickBot="1">
      <c r="A70" s="445"/>
      <c r="B70" s="446"/>
      <c r="C70" s="446"/>
      <c r="D70" s="446"/>
      <c r="E70" s="447"/>
      <c r="F70" s="449"/>
      <c r="G70" s="446"/>
      <c r="H70" s="446"/>
      <c r="I70" s="447"/>
      <c r="J70" s="449"/>
      <c r="K70" s="446"/>
      <c r="L70" s="446"/>
      <c r="M70" s="446"/>
      <c r="N70" s="158" t="s">
        <v>68</v>
      </c>
      <c r="O70" s="155" t="s">
        <v>169</v>
      </c>
      <c r="P70" s="149"/>
      <c r="Q70" s="177"/>
      <c r="R70" s="180"/>
      <c r="S70" s="451"/>
      <c r="T70" s="449"/>
      <c r="U70" s="454"/>
    </row>
    <row r="71" spans="1:21" ht="13.8" thickTop="1">
      <c r="A71" s="260"/>
      <c r="B71" s="261" t="s">
        <v>65</v>
      </c>
      <c r="C71" s="397" t="s">
        <v>50</v>
      </c>
      <c r="D71" s="508"/>
      <c r="E71" s="398"/>
      <c r="F71" s="397" t="s">
        <v>51</v>
      </c>
      <c r="G71" s="508"/>
      <c r="H71" s="398"/>
      <c r="I71" s="509" t="s">
        <v>52</v>
      </c>
      <c r="J71" s="394"/>
      <c r="K71" s="396"/>
      <c r="L71" s="397" t="s">
        <v>61</v>
      </c>
      <c r="M71" s="508"/>
      <c r="N71" s="508"/>
      <c r="O71" s="508"/>
      <c r="P71" s="508"/>
      <c r="Q71" s="508"/>
      <c r="R71" s="508"/>
      <c r="S71" s="398"/>
      <c r="T71" s="397" t="s">
        <v>85</v>
      </c>
      <c r="U71" s="398"/>
    </row>
    <row r="72" spans="1:21">
      <c r="A72" s="262"/>
      <c r="B72" s="263" t="s">
        <v>64</v>
      </c>
      <c r="C72" s="510" t="s">
        <v>47</v>
      </c>
      <c r="D72" s="512" t="s">
        <v>48</v>
      </c>
      <c r="E72" s="417" t="s">
        <v>49</v>
      </c>
      <c r="F72" s="510" t="s">
        <v>47</v>
      </c>
      <c r="G72" s="512" t="s">
        <v>48</v>
      </c>
      <c r="H72" s="417" t="s">
        <v>49</v>
      </c>
      <c r="I72" s="518" t="s">
        <v>53</v>
      </c>
      <c r="J72" s="519"/>
      <c r="K72" s="517"/>
      <c r="L72" s="500" t="s">
        <v>56</v>
      </c>
      <c r="M72" s="501"/>
      <c r="N72" s="498" t="s">
        <v>57</v>
      </c>
      <c r="O72" s="498" t="s">
        <v>58</v>
      </c>
      <c r="P72" s="498" t="s">
        <v>97</v>
      </c>
      <c r="Q72" s="498" t="s">
        <v>59</v>
      </c>
      <c r="R72" s="498" t="s">
        <v>168</v>
      </c>
      <c r="S72" s="264" t="s">
        <v>60</v>
      </c>
      <c r="T72" s="265" t="s">
        <v>62</v>
      </c>
      <c r="U72" s="266"/>
    </row>
    <row r="73" spans="1:21" ht="13.8" thickBot="1">
      <c r="A73" s="267"/>
      <c r="B73" s="268"/>
      <c r="C73" s="511"/>
      <c r="D73" s="513"/>
      <c r="E73" s="418"/>
      <c r="F73" s="511"/>
      <c r="G73" s="513"/>
      <c r="H73" s="418"/>
      <c r="I73" s="520"/>
      <c r="J73" s="521"/>
      <c r="K73" s="522"/>
      <c r="L73" s="270" t="s">
        <v>54</v>
      </c>
      <c r="M73" s="271" t="s">
        <v>55</v>
      </c>
      <c r="N73" s="499"/>
      <c r="O73" s="499"/>
      <c r="P73" s="499"/>
      <c r="Q73" s="535"/>
      <c r="R73" s="535"/>
      <c r="S73" s="272" t="s">
        <v>61</v>
      </c>
      <c r="T73" s="267" t="s">
        <v>63</v>
      </c>
      <c r="U73" s="269" t="s">
        <v>49</v>
      </c>
    </row>
    <row r="74" spans="1:21" ht="13.8" thickTop="1">
      <c r="A74" s="419" t="s">
        <v>187</v>
      </c>
      <c r="B74" s="420"/>
      <c r="C74" s="232"/>
      <c r="D74" s="233"/>
      <c r="E74" s="234">
        <v>5400</v>
      </c>
      <c r="F74" s="232"/>
      <c r="G74" s="233"/>
      <c r="H74" s="234"/>
      <c r="I74" s="478">
        <v>5400</v>
      </c>
      <c r="J74" s="479"/>
      <c r="K74" s="480"/>
      <c r="L74" s="240">
        <v>334.8</v>
      </c>
      <c r="M74" s="235">
        <v>78.3</v>
      </c>
      <c r="N74" s="235">
        <v>332</v>
      </c>
      <c r="O74" s="235">
        <v>165.78</v>
      </c>
      <c r="P74" s="235">
        <v>3.78</v>
      </c>
      <c r="Q74" s="236">
        <f>I74*0.039102</f>
        <v>211.15</v>
      </c>
      <c r="R74" s="236"/>
      <c r="S74" s="234">
        <v>31.5</v>
      </c>
      <c r="T74" s="232"/>
      <c r="U74" s="234">
        <f>E74+H74-SUM(L74:S74)</f>
        <v>4242.6899999999996</v>
      </c>
    </row>
    <row r="75" spans="1:21">
      <c r="A75" s="98">
        <v>1</v>
      </c>
      <c r="B75" s="99">
        <v>36808</v>
      </c>
      <c r="C75" s="220">
        <v>80</v>
      </c>
      <c r="D75" s="221"/>
      <c r="E75" s="215">
        <v>1350</v>
      </c>
      <c r="F75" s="220"/>
      <c r="G75" s="221"/>
      <c r="H75" s="215"/>
      <c r="I75" s="414">
        <f>I74+E75+H75</f>
        <v>6750</v>
      </c>
      <c r="J75" s="415"/>
      <c r="K75" s="416"/>
      <c r="L75" s="300">
        <f>IF(C75&gt;0,(E75+H75)*0.062,"")</f>
        <v>83.7</v>
      </c>
      <c r="M75" s="222">
        <f>IF(C75&gt;0,(E75+H75)*0.0145,"")</f>
        <v>19.579999999999998</v>
      </c>
      <c r="N75" s="222">
        <f>'Payroll Register'!AC9</f>
        <v>40</v>
      </c>
      <c r="O75" s="222">
        <f>IF(C75&gt;0,(E75+H75)*0.0307,"")</f>
        <v>41.45</v>
      </c>
      <c r="P75" s="222">
        <f>IF(E75&gt;0,(E75+H75)*0.0007,"")</f>
        <v>0.95</v>
      </c>
      <c r="Q75" s="223">
        <f t="shared" ref="Q75:Q80" si="20">IF(C75&gt;0,(E75+H75)*0.039102,"")</f>
        <v>52.79</v>
      </c>
      <c r="R75" s="223"/>
      <c r="S75" s="215"/>
      <c r="T75" s="220">
        <v>675</v>
      </c>
      <c r="U75" s="215">
        <f>E75+H75-SUM(L75:S75)</f>
        <v>1111.53</v>
      </c>
    </row>
    <row r="76" spans="1:21">
      <c r="A76" s="42">
        <v>2</v>
      </c>
      <c r="B76" s="99">
        <v>39378</v>
      </c>
      <c r="C76" s="210"/>
      <c r="D76" s="211"/>
      <c r="E76" s="212"/>
      <c r="F76" s="210"/>
      <c r="G76" s="211"/>
      <c r="H76" s="212"/>
      <c r="I76" s="414" t="str">
        <f>IF(E76&gt;0,I75+E76+H76,"")</f>
        <v/>
      </c>
      <c r="J76" s="530"/>
      <c r="K76" s="531"/>
      <c r="L76" s="300" t="str">
        <f t="shared" ref="L76:L80" si="21">IF(C76&gt;0,(E76+H76)*0.062,"")</f>
        <v/>
      </c>
      <c r="M76" s="222" t="str">
        <f>IF(E76&gt;0,(E76+H76)*0.0145,"")</f>
        <v/>
      </c>
      <c r="N76" s="237"/>
      <c r="O76" s="222" t="str">
        <f>IF(E76&gt;0,(E76+H76)*0.0307,"")</f>
        <v/>
      </c>
      <c r="P76" s="222" t="str">
        <f t="shared" ref="P76:P80" si="22">IF(E76&gt;0,(E76+H76)*0.0007,"")</f>
        <v/>
      </c>
      <c r="Q76" s="223" t="str">
        <f t="shared" si="20"/>
        <v/>
      </c>
      <c r="R76" s="214"/>
      <c r="S76" s="212"/>
      <c r="T76" s="210"/>
      <c r="U76" s="215" t="str">
        <f>IF(E76&gt;0,E76+H76-SUM(L76:S76),"")</f>
        <v/>
      </c>
    </row>
    <row r="77" spans="1:21">
      <c r="A77" s="42">
        <v>3</v>
      </c>
      <c r="B77" s="99">
        <v>39392</v>
      </c>
      <c r="C77" s="210"/>
      <c r="D77" s="211"/>
      <c r="E77" s="212"/>
      <c r="F77" s="210"/>
      <c r="G77" s="211"/>
      <c r="H77" s="212"/>
      <c r="I77" s="414" t="str">
        <f>IF(E77&gt;0,I76+E77+H77,"")</f>
        <v/>
      </c>
      <c r="J77" s="530"/>
      <c r="K77" s="531"/>
      <c r="L77" s="300" t="str">
        <f t="shared" si="21"/>
        <v/>
      </c>
      <c r="M77" s="222" t="str">
        <f>IF(E77&gt;0,(E77+H77)*0.0145,"")</f>
        <v/>
      </c>
      <c r="N77" s="213"/>
      <c r="O77" s="222" t="str">
        <f>IF(E77&gt;0,(E77+H77)*0.0307,"")</f>
        <v/>
      </c>
      <c r="P77" s="222" t="str">
        <f t="shared" si="22"/>
        <v/>
      </c>
      <c r="Q77" s="223" t="str">
        <f t="shared" si="20"/>
        <v/>
      </c>
      <c r="R77" s="214"/>
      <c r="S77" s="212"/>
      <c r="T77" s="210"/>
      <c r="U77" s="215" t="str">
        <f>IF(E77&gt;0,E77+H77-SUM(L77:S77),"")</f>
        <v/>
      </c>
    </row>
    <row r="78" spans="1:21">
      <c r="A78" s="42">
        <v>4</v>
      </c>
      <c r="B78" s="99">
        <v>39406</v>
      </c>
      <c r="C78" s="210"/>
      <c r="D78" s="211"/>
      <c r="E78" s="212"/>
      <c r="F78" s="210"/>
      <c r="G78" s="211"/>
      <c r="H78" s="212"/>
      <c r="I78" s="414" t="str">
        <f>IF(E78&gt;0,I77+E78+H78,"")</f>
        <v/>
      </c>
      <c r="J78" s="530"/>
      <c r="K78" s="531"/>
      <c r="L78" s="300" t="str">
        <f t="shared" si="21"/>
        <v/>
      </c>
      <c r="M78" s="222" t="str">
        <f>IF(E78&gt;0,(E78+H78)*0.0145,"")</f>
        <v/>
      </c>
      <c r="N78" s="213"/>
      <c r="O78" s="222" t="str">
        <f>IF(E78&gt;0,(E78+H78)*0.0307,"")</f>
        <v/>
      </c>
      <c r="P78" s="222" t="str">
        <f t="shared" si="22"/>
        <v/>
      </c>
      <c r="Q78" s="223" t="str">
        <f t="shared" si="20"/>
        <v/>
      </c>
      <c r="R78" s="214"/>
      <c r="S78" s="212"/>
      <c r="T78" s="210"/>
      <c r="U78" s="215" t="str">
        <f>IF(E78&gt;0,E78+H78-SUM(L78:S78),"")</f>
        <v/>
      </c>
    </row>
    <row r="79" spans="1:21">
      <c r="A79" s="42">
        <v>5</v>
      </c>
      <c r="B79" s="99">
        <v>39420</v>
      </c>
      <c r="C79" s="210"/>
      <c r="D79" s="211"/>
      <c r="E79" s="212"/>
      <c r="F79" s="210"/>
      <c r="G79" s="211"/>
      <c r="H79" s="212"/>
      <c r="I79" s="414" t="str">
        <f>IF(E79&gt;0,I78+E79+H79,"")</f>
        <v/>
      </c>
      <c r="J79" s="530"/>
      <c r="K79" s="531"/>
      <c r="L79" s="300" t="str">
        <f t="shared" si="21"/>
        <v/>
      </c>
      <c r="M79" s="222" t="str">
        <f>IF(E79&gt;0,(E79+H79)*0.0145,"")</f>
        <v/>
      </c>
      <c r="N79" s="213"/>
      <c r="O79" s="222" t="str">
        <f>IF(E79&gt;0,(E79+H79)*0.0307,"")</f>
        <v/>
      </c>
      <c r="P79" s="222" t="str">
        <f t="shared" si="22"/>
        <v/>
      </c>
      <c r="Q79" s="223" t="str">
        <f t="shared" si="20"/>
        <v/>
      </c>
      <c r="R79" s="214"/>
      <c r="S79" s="212"/>
      <c r="T79" s="210"/>
      <c r="U79" s="215" t="str">
        <f>IF(E79&gt;0,E79+H79-SUM(L79:S79),"")</f>
        <v/>
      </c>
    </row>
    <row r="80" spans="1:21">
      <c r="A80" s="42">
        <v>6</v>
      </c>
      <c r="B80" s="99">
        <v>39434</v>
      </c>
      <c r="C80" s="210"/>
      <c r="D80" s="211"/>
      <c r="E80" s="212"/>
      <c r="F80" s="210"/>
      <c r="G80" s="211"/>
      <c r="H80" s="212"/>
      <c r="I80" s="523" t="str">
        <f>IF(E80&gt;0,I79+E80+H80,"")</f>
        <v/>
      </c>
      <c r="J80" s="530"/>
      <c r="K80" s="531"/>
      <c r="L80" s="300" t="str">
        <f t="shared" si="21"/>
        <v/>
      </c>
      <c r="M80" s="303" t="str">
        <f>IF(E80&gt;0,(E80+H80)*0.0145,"")</f>
        <v/>
      </c>
      <c r="N80" s="213"/>
      <c r="O80" s="303" t="str">
        <f>IF(E80&gt;0,(E80+H80)*0.0307,"")</f>
        <v/>
      </c>
      <c r="P80" s="222" t="str">
        <f t="shared" si="22"/>
        <v/>
      </c>
      <c r="Q80" s="223" t="str">
        <f t="shared" si="20"/>
        <v/>
      </c>
      <c r="R80" s="218"/>
      <c r="S80" s="216"/>
      <c r="T80" s="210"/>
      <c r="U80" s="219" t="str">
        <f>IF(E80&gt;0,E80+H80-SUM(L80:S80),"")</f>
        <v/>
      </c>
    </row>
    <row r="81" spans="1:21">
      <c r="A81" s="42" t="s">
        <v>184</v>
      </c>
      <c r="B81" s="308"/>
      <c r="C81" s="220" t="str">
        <f>IF(C80&gt;0,SUM(C75:C80),"")</f>
        <v/>
      </c>
      <c r="D81" s="211"/>
      <c r="E81" s="215" t="str">
        <f>IF($E80&gt;0,SUM(E75:E80),"")</f>
        <v/>
      </c>
      <c r="F81" s="220"/>
      <c r="G81" s="221"/>
      <c r="H81" s="215"/>
      <c r="I81" s="414" t="str">
        <f>IF(AND(E80&gt;0,E81&gt;0),E81+H81,"")</f>
        <v/>
      </c>
      <c r="J81" s="530"/>
      <c r="K81" s="531"/>
      <c r="L81" s="300" t="str">
        <f>IF(E80&gt;0,SUM(L75:L80),"")</f>
        <v/>
      </c>
      <c r="M81" s="222" t="str">
        <f>IF(E80&gt;0,SUM(M75:M80),"")</f>
        <v/>
      </c>
      <c r="N81" s="222" t="str">
        <f>IF(N80&gt;0,SUM(N75:N80),"")</f>
        <v/>
      </c>
      <c r="O81" s="222" t="str">
        <f>IF(E80&gt;0,SUM(O75:O80),"")</f>
        <v/>
      </c>
      <c r="P81" s="222" t="str">
        <f>IF(E80&gt;0,SUM(P75:P80),"")</f>
        <v/>
      </c>
      <c r="Q81" s="223" t="str">
        <f>IF(E80&gt;0,SUM(Q75:Q80),"")</f>
        <v/>
      </c>
      <c r="R81" s="223" t="str">
        <f>IF(R80&gt;0,SUM(R75:R80),"")</f>
        <v/>
      </c>
      <c r="S81" s="215" t="str">
        <f>IF(S80&gt;0,SUM(S75:S80),"")</f>
        <v/>
      </c>
      <c r="T81" s="220"/>
      <c r="U81" s="215" t="str">
        <f>IF(E80&gt;0,SUM(U75:U80),"")</f>
        <v/>
      </c>
    </row>
    <row r="82" spans="1:21" ht="13.8" thickBot="1">
      <c r="A82" s="306" t="s">
        <v>185</v>
      </c>
      <c r="B82" s="307"/>
      <c r="C82" s="224"/>
      <c r="D82" s="225"/>
      <c r="E82" s="226" t="str">
        <f>IF($E80&gt;0,E74+E81,"")</f>
        <v/>
      </c>
      <c r="F82" s="227"/>
      <c r="G82" s="228"/>
      <c r="H82" s="226"/>
      <c r="I82" s="532" t="str">
        <f>IF(E80&gt;0,I80,"")</f>
        <v/>
      </c>
      <c r="J82" s="533"/>
      <c r="K82" s="534"/>
      <c r="L82" s="301" t="str">
        <f>IF(AND(E80&gt;0),L74+L81,"")</f>
        <v/>
      </c>
      <c r="M82" s="229" t="str">
        <f>IF(E80&gt;0,M74+M81,"")</f>
        <v/>
      </c>
      <c r="N82" s="229" t="str">
        <f>IF(AND(N81&gt;0,N80&gt;0),N74+N81,"")</f>
        <v/>
      </c>
      <c r="O82" s="229" t="str">
        <f>IF(E80&gt;0,O74+O81,"")</f>
        <v/>
      </c>
      <c r="P82" s="229" t="str">
        <f>IF(E80&gt;0,P74+P81,"")</f>
        <v/>
      </c>
      <c r="Q82" s="230" t="str">
        <f>IF(E80&gt;0,Q74+Q81,"")</f>
        <v/>
      </c>
      <c r="R82" s="230" t="str">
        <f>IF(AND(R81&gt;0,R80&gt;0),R74+R81,"")</f>
        <v/>
      </c>
      <c r="S82" s="226" t="str">
        <f>IF(AND(S81&gt;0,S80&gt;0),S74+S81,"")</f>
        <v/>
      </c>
      <c r="T82" s="227"/>
      <c r="U82" s="215" t="str">
        <f>IF(E80&gt;0,SUM(U74:U80),"")</f>
        <v/>
      </c>
    </row>
    <row r="83" spans="1:21" s="103" customFormat="1" ht="16.5" customHeight="1" thickTop="1">
      <c r="A83" s="37"/>
      <c r="B83" s="37"/>
      <c r="C83" s="37"/>
      <c r="D83" s="37"/>
      <c r="E83" s="37"/>
      <c r="F83" s="102" t="s">
        <v>163</v>
      </c>
      <c r="G83" s="101"/>
      <c r="H83" s="231"/>
      <c r="I83" s="536"/>
      <c r="J83" s="536"/>
      <c r="K83" s="536"/>
      <c r="L83" s="314"/>
      <c r="M83" s="315"/>
      <c r="N83" s="315"/>
      <c r="P83" s="315"/>
      <c r="Q83" s="316" t="s">
        <v>163</v>
      </c>
      <c r="R83" s="315"/>
      <c r="S83" s="231"/>
      <c r="T83" s="317"/>
      <c r="U83" s="231"/>
    </row>
    <row r="84" spans="1:21" ht="10.5" customHeight="1" thickBot="1"/>
    <row r="85" spans="1:21" ht="13.8" thickTop="1">
      <c r="A85" s="483" t="s">
        <v>45</v>
      </c>
      <c r="B85" s="484"/>
      <c r="C85" s="485" t="s">
        <v>76</v>
      </c>
      <c r="D85" s="412"/>
      <c r="E85" s="412"/>
      <c r="F85" s="412"/>
      <c r="G85" s="486"/>
      <c r="H85" s="485" t="s">
        <v>77</v>
      </c>
      <c r="I85" s="413"/>
      <c r="J85" s="408" t="s">
        <v>81</v>
      </c>
      <c r="K85" s="410"/>
      <c r="L85" s="481" t="s">
        <v>84</v>
      </c>
      <c r="M85" s="482"/>
      <c r="N85" s="152" t="s">
        <v>80</v>
      </c>
      <c r="O85" s="153"/>
      <c r="P85" s="153" t="s">
        <v>79</v>
      </c>
      <c r="Q85" s="153"/>
      <c r="R85" s="153"/>
      <c r="S85" s="153"/>
      <c r="T85" s="38" t="s">
        <v>78</v>
      </c>
      <c r="U85" s="39"/>
    </row>
    <row r="86" spans="1:21">
      <c r="A86" s="526" t="s">
        <v>188</v>
      </c>
      <c r="B86" s="527"/>
      <c r="C86" s="468" t="s">
        <v>120</v>
      </c>
      <c r="D86" s="469"/>
      <c r="E86" s="469"/>
      <c r="F86" s="469"/>
      <c r="G86" s="400"/>
      <c r="H86" s="468" t="s">
        <v>87</v>
      </c>
      <c r="I86" s="472"/>
      <c r="J86" s="40" t="s">
        <v>82</v>
      </c>
      <c r="K86" s="41" t="s">
        <v>83</v>
      </c>
      <c r="L86" s="474" t="s">
        <v>273</v>
      </c>
      <c r="M86" s="475"/>
      <c r="N86" s="456" t="s">
        <v>121</v>
      </c>
      <c r="O86" s="457"/>
      <c r="P86" s="457" t="s">
        <v>122</v>
      </c>
      <c r="Q86" s="457"/>
      <c r="R86" s="457"/>
      <c r="S86" s="457"/>
      <c r="T86" s="460" t="s">
        <v>123</v>
      </c>
      <c r="U86" s="461"/>
    </row>
    <row r="87" spans="1:21" ht="15">
      <c r="A87" s="528"/>
      <c r="B87" s="529"/>
      <c r="C87" s="470"/>
      <c r="D87" s="471"/>
      <c r="E87" s="471"/>
      <c r="F87" s="471"/>
      <c r="G87" s="402"/>
      <c r="H87" s="470"/>
      <c r="I87" s="473"/>
      <c r="J87" s="56" t="s">
        <v>88</v>
      </c>
      <c r="K87" s="57"/>
      <c r="L87" s="476"/>
      <c r="M87" s="477"/>
      <c r="N87" s="458"/>
      <c r="O87" s="459"/>
      <c r="P87" s="459"/>
      <c r="Q87" s="459"/>
      <c r="R87" s="459"/>
      <c r="S87" s="459"/>
      <c r="T87" s="462"/>
      <c r="U87" s="463"/>
    </row>
    <row r="88" spans="1:21">
      <c r="A88" s="464" t="s">
        <v>75</v>
      </c>
      <c r="B88" s="465"/>
      <c r="C88" s="465"/>
      <c r="D88" s="465"/>
      <c r="E88" s="465"/>
      <c r="F88" s="465"/>
      <c r="G88" s="465"/>
      <c r="H88" s="465"/>
      <c r="I88" s="465"/>
      <c r="J88" s="465"/>
      <c r="K88" s="465"/>
      <c r="L88" s="465"/>
      <c r="M88" s="465"/>
      <c r="N88" s="154" t="s">
        <v>70</v>
      </c>
      <c r="O88" s="253" t="s">
        <v>169</v>
      </c>
      <c r="P88" s="150">
        <v>60000</v>
      </c>
      <c r="Q88" s="181" t="s">
        <v>170</v>
      </c>
      <c r="R88" s="182"/>
      <c r="S88" s="156" t="s">
        <v>71</v>
      </c>
      <c r="T88" s="466" t="s">
        <v>73</v>
      </c>
      <c r="U88" s="467"/>
    </row>
    <row r="89" spans="1:21">
      <c r="A89" s="428" t="s">
        <v>66</v>
      </c>
      <c r="B89" s="455"/>
      <c r="C89" s="455"/>
      <c r="D89" s="455"/>
      <c r="E89" s="455"/>
      <c r="F89" s="455" t="s">
        <v>280</v>
      </c>
      <c r="G89" s="455"/>
      <c r="H89" s="455"/>
      <c r="I89" s="455"/>
      <c r="J89" s="455" t="s">
        <v>60</v>
      </c>
      <c r="K89" s="455"/>
      <c r="L89" s="455"/>
      <c r="M89" s="455"/>
      <c r="N89" s="154" t="s">
        <v>69</v>
      </c>
      <c r="O89" s="253" t="s">
        <v>169</v>
      </c>
      <c r="P89" s="148">
        <v>1153.8499999999999</v>
      </c>
      <c r="Q89" s="166"/>
      <c r="R89" s="178"/>
      <c r="S89" s="157" t="s">
        <v>72</v>
      </c>
      <c r="T89" s="441" t="s">
        <v>74</v>
      </c>
      <c r="U89" s="432"/>
    </row>
    <row r="90" spans="1:21">
      <c r="A90" s="442" t="s">
        <v>125</v>
      </c>
      <c r="B90" s="443"/>
      <c r="C90" s="443"/>
      <c r="D90" s="443"/>
      <c r="E90" s="444"/>
      <c r="F90" s="448"/>
      <c r="G90" s="443"/>
      <c r="H90" s="443"/>
      <c r="I90" s="444"/>
      <c r="J90" s="448"/>
      <c r="K90" s="443"/>
      <c r="L90" s="443"/>
      <c r="M90" s="443"/>
      <c r="N90" s="154" t="s">
        <v>67</v>
      </c>
      <c r="O90" s="253" t="s">
        <v>169</v>
      </c>
      <c r="P90" s="149">
        <v>28.85</v>
      </c>
      <c r="Q90" s="166"/>
      <c r="R90" s="178"/>
      <c r="S90" s="450">
        <v>3</v>
      </c>
      <c r="T90" s="452" t="s">
        <v>82</v>
      </c>
      <c r="U90" s="453"/>
    </row>
    <row r="91" spans="1:21" ht="13.8" thickBot="1">
      <c r="A91" s="445"/>
      <c r="B91" s="446"/>
      <c r="C91" s="446"/>
      <c r="D91" s="446"/>
      <c r="E91" s="447"/>
      <c r="F91" s="449"/>
      <c r="G91" s="446"/>
      <c r="H91" s="446"/>
      <c r="I91" s="447"/>
      <c r="J91" s="449"/>
      <c r="K91" s="446"/>
      <c r="L91" s="446"/>
      <c r="M91" s="446"/>
      <c r="N91" s="158" t="s">
        <v>68</v>
      </c>
      <c r="O91" s="253" t="s">
        <v>169</v>
      </c>
      <c r="P91" s="149"/>
      <c r="Q91" s="177"/>
      <c r="R91" s="180"/>
      <c r="S91" s="451"/>
      <c r="T91" s="449"/>
      <c r="U91" s="454"/>
    </row>
    <row r="92" spans="1:21" ht="13.8" thickTop="1">
      <c r="A92" s="260"/>
      <c r="B92" s="261" t="s">
        <v>65</v>
      </c>
      <c r="C92" s="397" t="s">
        <v>50</v>
      </c>
      <c r="D92" s="508"/>
      <c r="E92" s="398"/>
      <c r="F92" s="397" t="s">
        <v>51</v>
      </c>
      <c r="G92" s="508"/>
      <c r="H92" s="398"/>
      <c r="I92" s="509" t="s">
        <v>52</v>
      </c>
      <c r="J92" s="394"/>
      <c r="K92" s="396"/>
      <c r="L92" s="397" t="s">
        <v>61</v>
      </c>
      <c r="M92" s="508"/>
      <c r="N92" s="508"/>
      <c r="O92" s="508"/>
      <c r="P92" s="508"/>
      <c r="Q92" s="508"/>
      <c r="R92" s="508"/>
      <c r="S92" s="398"/>
      <c r="T92" s="397" t="s">
        <v>85</v>
      </c>
      <c r="U92" s="398"/>
    </row>
    <row r="93" spans="1:21">
      <c r="A93" s="262"/>
      <c r="B93" s="263" t="s">
        <v>64</v>
      </c>
      <c r="C93" s="510" t="s">
        <v>47</v>
      </c>
      <c r="D93" s="512" t="s">
        <v>48</v>
      </c>
      <c r="E93" s="417" t="s">
        <v>49</v>
      </c>
      <c r="F93" s="510" t="s">
        <v>47</v>
      </c>
      <c r="G93" s="512" t="s">
        <v>48</v>
      </c>
      <c r="H93" s="417" t="s">
        <v>49</v>
      </c>
      <c r="I93" s="518" t="s">
        <v>53</v>
      </c>
      <c r="J93" s="519"/>
      <c r="K93" s="517"/>
      <c r="L93" s="500" t="s">
        <v>56</v>
      </c>
      <c r="M93" s="501"/>
      <c r="N93" s="498" t="s">
        <v>57</v>
      </c>
      <c r="O93" s="498" t="s">
        <v>58</v>
      </c>
      <c r="P93" s="498" t="s">
        <v>97</v>
      </c>
      <c r="Q93" s="498" t="s">
        <v>59</v>
      </c>
      <c r="R93" s="498" t="s">
        <v>168</v>
      </c>
      <c r="S93" s="264" t="s">
        <v>60</v>
      </c>
      <c r="T93" s="265" t="s">
        <v>62</v>
      </c>
      <c r="U93" s="266"/>
    </row>
    <row r="94" spans="1:21" ht="13.8" thickBot="1">
      <c r="A94" s="267"/>
      <c r="B94" s="268"/>
      <c r="C94" s="511"/>
      <c r="D94" s="513"/>
      <c r="E94" s="418"/>
      <c r="F94" s="511"/>
      <c r="G94" s="513"/>
      <c r="H94" s="418"/>
      <c r="I94" s="520"/>
      <c r="J94" s="521"/>
      <c r="K94" s="522"/>
      <c r="L94" s="270" t="s">
        <v>54</v>
      </c>
      <c r="M94" s="271" t="s">
        <v>55</v>
      </c>
      <c r="N94" s="499"/>
      <c r="O94" s="499"/>
      <c r="P94" s="499"/>
      <c r="Q94" s="535"/>
      <c r="R94" s="535"/>
      <c r="S94" s="272" t="s">
        <v>61</v>
      </c>
      <c r="T94" s="267" t="s">
        <v>63</v>
      </c>
      <c r="U94" s="269" t="s">
        <v>49</v>
      </c>
    </row>
    <row r="95" spans="1:21" ht="13.8" thickTop="1">
      <c r="A95" s="419" t="s">
        <v>187</v>
      </c>
      <c r="B95" s="420"/>
      <c r="C95" s="232"/>
      <c r="D95" s="233"/>
      <c r="E95" s="234">
        <v>42692.27</v>
      </c>
      <c r="F95" s="232"/>
      <c r="G95" s="233"/>
      <c r="H95" s="234"/>
      <c r="I95" s="478">
        <v>42692.27</v>
      </c>
      <c r="J95" s="479"/>
      <c r="K95" s="480"/>
      <c r="L95" s="240">
        <v>2646.92</v>
      </c>
      <c r="M95" s="235">
        <v>619.04</v>
      </c>
      <c r="N95" s="235">
        <v>6116</v>
      </c>
      <c r="O95" s="235">
        <v>1310.6500000000001</v>
      </c>
      <c r="P95" s="235">
        <v>29.88</v>
      </c>
      <c r="Q95" s="236">
        <f>I95*0.039102</f>
        <v>1669.35</v>
      </c>
      <c r="R95" s="236"/>
      <c r="S95" s="234">
        <v>202.5</v>
      </c>
      <c r="T95" s="232"/>
      <c r="U95" s="234">
        <f>E95+H95-SUM(L95:S95)</f>
        <v>30097.93</v>
      </c>
    </row>
    <row r="96" spans="1:21">
      <c r="A96" s="98">
        <v>1</v>
      </c>
      <c r="B96" s="99">
        <v>36808</v>
      </c>
      <c r="C96" s="220">
        <v>80</v>
      </c>
      <c r="D96" s="221"/>
      <c r="E96" s="215">
        <v>2307.69</v>
      </c>
      <c r="F96" s="220"/>
      <c r="G96" s="221"/>
      <c r="H96" s="215"/>
      <c r="I96" s="414">
        <f>I95+E96+H96</f>
        <v>44999.96</v>
      </c>
      <c r="J96" s="415"/>
      <c r="K96" s="416"/>
      <c r="L96" s="300">
        <f>IF(C96&gt;0,(E96+H96)*0.062,"")</f>
        <v>143.08000000000001</v>
      </c>
      <c r="M96" s="222">
        <f>IF(C96&gt;0,(E96+H96)*0.0145,"")</f>
        <v>33.46</v>
      </c>
      <c r="N96" s="222">
        <f>'Payroll Register'!AC10</f>
        <v>191</v>
      </c>
      <c r="O96" s="222">
        <f>IF(C96&gt;0,(E96+H96)*0.0307,"")</f>
        <v>70.849999999999994</v>
      </c>
      <c r="P96" s="222">
        <f>IF(E96&gt;0,(E96+H96)*0.0007,"")</f>
        <v>1.62</v>
      </c>
      <c r="Q96" s="223">
        <f t="shared" ref="Q96:Q100" si="23">IF(C96&gt;0,(E96+H96)*0.039102,"")</f>
        <v>90.24</v>
      </c>
      <c r="R96" s="223"/>
      <c r="S96" s="215"/>
      <c r="T96" s="220">
        <v>676</v>
      </c>
      <c r="U96" s="215">
        <f>E96+H96-SUM(L96:S96)</f>
        <v>1777.44</v>
      </c>
    </row>
    <row r="97" spans="1:21">
      <c r="A97" s="42">
        <v>2</v>
      </c>
      <c r="B97" s="99">
        <v>39378</v>
      </c>
      <c r="C97" s="210"/>
      <c r="D97" s="211"/>
      <c r="E97" s="212"/>
      <c r="F97" s="210"/>
      <c r="G97" s="211"/>
      <c r="H97" s="212"/>
      <c r="I97" s="414" t="str">
        <f>IF(E97&gt;0,I96+E97+H97,"")</f>
        <v/>
      </c>
      <c r="J97" s="530"/>
      <c r="K97" s="531"/>
      <c r="L97" s="300" t="str">
        <f t="shared" ref="L97:L100" si="24">IF(C97&gt;0,(E97+H97)*0.062,"")</f>
        <v/>
      </c>
      <c r="M97" s="222" t="str">
        <f>IF(E97&gt;0,(E97+H97)*0.0145,"")</f>
        <v/>
      </c>
      <c r="N97" s="213"/>
      <c r="O97" s="222" t="str">
        <f>IF(E97&gt;0,(E97+H97)*0.0307,"")</f>
        <v/>
      </c>
      <c r="P97" s="222" t="str">
        <f t="shared" ref="P97:P101" si="25">IF(E97&gt;0,(E97+H97)*0.0007,"")</f>
        <v/>
      </c>
      <c r="Q97" s="223" t="str">
        <f t="shared" si="23"/>
        <v/>
      </c>
      <c r="R97" s="214"/>
      <c r="S97" s="212"/>
      <c r="T97" s="210"/>
      <c r="U97" s="215" t="str">
        <f>IF(E97&gt;0,E97+H97-SUM(L97:S97),"")</f>
        <v/>
      </c>
    </row>
    <row r="98" spans="1:21">
      <c r="A98" s="42">
        <v>3</v>
      </c>
      <c r="B98" s="99">
        <v>39392</v>
      </c>
      <c r="C98" s="210"/>
      <c r="D98" s="211"/>
      <c r="E98" s="212"/>
      <c r="F98" s="210"/>
      <c r="G98" s="211"/>
      <c r="H98" s="212"/>
      <c r="I98" s="414" t="str">
        <f>IF(E98&gt;0,I97+E98+H98,"")</f>
        <v/>
      </c>
      <c r="J98" s="530"/>
      <c r="K98" s="531"/>
      <c r="L98" s="300" t="str">
        <f t="shared" si="24"/>
        <v/>
      </c>
      <c r="M98" s="222" t="str">
        <f>IF(E98&gt;0,(E98+H98)*0.0145,"")</f>
        <v/>
      </c>
      <c r="N98" s="213"/>
      <c r="O98" s="222" t="str">
        <f>IF(E98&gt;0,(E98+H98)*0.0307,"")</f>
        <v/>
      </c>
      <c r="P98" s="222" t="str">
        <f t="shared" si="25"/>
        <v/>
      </c>
      <c r="Q98" s="223" t="str">
        <f t="shared" si="23"/>
        <v/>
      </c>
      <c r="R98" s="214"/>
      <c r="S98" s="212"/>
      <c r="T98" s="210"/>
      <c r="U98" s="215" t="str">
        <f>IF(E98&gt;0,E98+H98-SUM(L98:S98),"")</f>
        <v/>
      </c>
    </row>
    <row r="99" spans="1:21">
      <c r="A99" s="42">
        <v>4</v>
      </c>
      <c r="B99" s="99">
        <v>39406</v>
      </c>
      <c r="C99" s="210"/>
      <c r="D99" s="211"/>
      <c r="E99" s="212"/>
      <c r="F99" s="210"/>
      <c r="G99" s="211"/>
      <c r="H99" s="212"/>
      <c r="I99" s="414" t="str">
        <f>IF(E99&gt;0,I98+E99+H99,"")</f>
        <v/>
      </c>
      <c r="J99" s="530"/>
      <c r="K99" s="531"/>
      <c r="L99" s="300" t="str">
        <f t="shared" si="24"/>
        <v/>
      </c>
      <c r="M99" s="222" t="str">
        <f>IF(E99&gt;0,(E99+H99)*0.0145,"")</f>
        <v/>
      </c>
      <c r="N99" s="213"/>
      <c r="O99" s="222" t="str">
        <f>IF(E99&gt;0,(E99+H99)*0.0307,"")</f>
        <v/>
      </c>
      <c r="P99" s="222" t="str">
        <f t="shared" si="25"/>
        <v/>
      </c>
      <c r="Q99" s="223" t="str">
        <f t="shared" si="23"/>
        <v/>
      </c>
      <c r="R99" s="214"/>
      <c r="S99" s="212"/>
      <c r="T99" s="210"/>
      <c r="U99" s="215" t="str">
        <f>IF(E99&gt;0,E99+H99-SUM(L99:S99),"")</f>
        <v/>
      </c>
    </row>
    <row r="100" spans="1:21">
      <c r="A100" s="42">
        <v>5</v>
      </c>
      <c r="B100" s="99">
        <v>39420</v>
      </c>
      <c r="C100" s="210"/>
      <c r="D100" s="211"/>
      <c r="E100" s="212"/>
      <c r="F100" s="210"/>
      <c r="G100" s="211"/>
      <c r="H100" s="212"/>
      <c r="I100" s="414" t="str">
        <f>IF(E100&gt;0,I99+E100+H100,"")</f>
        <v/>
      </c>
      <c r="J100" s="530"/>
      <c r="K100" s="531"/>
      <c r="L100" s="300" t="str">
        <f t="shared" si="24"/>
        <v/>
      </c>
      <c r="M100" s="222" t="str">
        <f>IF(E100&gt;0,(E100+H100)*0.0145,"")</f>
        <v/>
      </c>
      <c r="N100" s="213"/>
      <c r="O100" s="222" t="str">
        <f>IF(E100&gt;0,(E100+H100)*0.0307,"")</f>
        <v/>
      </c>
      <c r="P100" s="222" t="str">
        <f t="shared" si="25"/>
        <v/>
      </c>
      <c r="Q100" s="223" t="str">
        <f t="shared" si="23"/>
        <v/>
      </c>
      <c r="R100" s="214"/>
      <c r="S100" s="212"/>
      <c r="T100" s="210"/>
      <c r="U100" s="215" t="str">
        <f>IF(E100&gt;0,E100+H100-SUM(L100:S100),"")</f>
        <v/>
      </c>
    </row>
    <row r="101" spans="1:21">
      <c r="A101" s="42">
        <v>6</v>
      </c>
      <c r="B101" s="99">
        <v>39434</v>
      </c>
      <c r="C101" s="210"/>
      <c r="D101" s="211"/>
      <c r="E101" s="212"/>
      <c r="F101" s="210"/>
      <c r="G101" s="211"/>
      <c r="H101" s="212"/>
      <c r="I101" s="523" t="str">
        <f>IF(E101&gt;0,I100+E101+H101,"")</f>
        <v/>
      </c>
      <c r="J101" s="530"/>
      <c r="K101" s="531"/>
      <c r="L101" s="300" t="str">
        <f>'Payroll Register'!AA92</f>
        <v/>
      </c>
      <c r="M101" s="303" t="str">
        <f>IF(E101&gt;0,(E101+H101)*0.0145,"")</f>
        <v/>
      </c>
      <c r="N101" s="217"/>
      <c r="O101" s="303" t="str">
        <f>IF(E101&gt;0,(E101+H101)*0.0307,"")</f>
        <v/>
      </c>
      <c r="P101" s="222" t="str">
        <f t="shared" si="25"/>
        <v/>
      </c>
      <c r="Q101" s="223" t="str">
        <f>IF(C101&gt;0,(E101+H101)*0.039102,"")</f>
        <v/>
      </c>
      <c r="R101" s="218"/>
      <c r="S101" s="216"/>
      <c r="T101" s="210"/>
      <c r="U101" s="219" t="str">
        <f>IF(E101&gt;0,E101+H101-SUM(L101:S101),"")</f>
        <v/>
      </c>
    </row>
    <row r="102" spans="1:21">
      <c r="A102" s="42" t="s">
        <v>184</v>
      </c>
      <c r="B102" s="308"/>
      <c r="C102" s="220" t="str">
        <f>IF(C101&gt;0,SUM(C96:C101),"")</f>
        <v/>
      </c>
      <c r="D102" s="211"/>
      <c r="E102" s="215" t="str">
        <f>IF($E101&gt;0,SUM(E96:E101),"")</f>
        <v/>
      </c>
      <c r="F102" s="220"/>
      <c r="G102" s="221"/>
      <c r="H102" s="215"/>
      <c r="I102" s="414" t="str">
        <f>IF(AND(E101&gt;0,E102&gt;0),E102+H102,"")</f>
        <v/>
      </c>
      <c r="J102" s="530"/>
      <c r="K102" s="531"/>
      <c r="L102" s="300" t="str">
        <f>IF(E101&gt;0,SUM(L96:L101),"")</f>
        <v/>
      </c>
      <c r="M102" s="222" t="str">
        <f>IF(E101&gt;0,SUM(M96:M101),"")</f>
        <v/>
      </c>
      <c r="N102" s="222" t="str">
        <f>IF(N101&gt;0,SUM(N96:N101),"")</f>
        <v/>
      </c>
      <c r="O102" s="222" t="str">
        <f>IF(E101&gt;0,SUM(O96:O101),"")</f>
        <v/>
      </c>
      <c r="P102" s="222" t="str">
        <f>IF(E101&gt;0,SUM(P96:P101),"")</f>
        <v/>
      </c>
      <c r="Q102" s="223" t="str">
        <f>IF(E101&gt;0,SUM(Q96:Q101),"")</f>
        <v/>
      </c>
      <c r="R102" s="223" t="str">
        <f>IF(R101&gt;0,SUM(R96:R101),"")</f>
        <v/>
      </c>
      <c r="S102" s="215" t="str">
        <f>IF(S101&gt;0,SUM(S96:S101),"")</f>
        <v/>
      </c>
      <c r="T102" s="220"/>
      <c r="U102" s="215" t="str">
        <f>IF(E101&gt;0,SUM(U96:U101),"")</f>
        <v/>
      </c>
    </row>
    <row r="103" spans="1:21" ht="13.8" thickBot="1">
      <c r="A103" s="306" t="s">
        <v>185</v>
      </c>
      <c r="B103" s="307"/>
      <c r="C103" s="224"/>
      <c r="D103" s="225"/>
      <c r="E103" s="226" t="str">
        <f>IF($E101&gt;0,E95+E102,"")</f>
        <v/>
      </c>
      <c r="F103" s="227"/>
      <c r="G103" s="228"/>
      <c r="H103" s="226"/>
      <c r="I103" s="532" t="str">
        <f>IF(E101&gt;0,I101,"")</f>
        <v/>
      </c>
      <c r="J103" s="533"/>
      <c r="K103" s="534"/>
      <c r="L103" s="301" t="str">
        <f>IF(AND(E101&gt;0),L95+L102,"")</f>
        <v/>
      </c>
      <c r="M103" s="229" t="str">
        <f>IF(E101&gt;0,M95+M102,"")</f>
        <v/>
      </c>
      <c r="N103" s="229" t="str">
        <f>IF(AND(N102&gt;0,N101&gt;0),N95+N102,"")</f>
        <v/>
      </c>
      <c r="O103" s="229" t="str">
        <f>IF(E101&gt;0,O95+O102,"")</f>
        <v/>
      </c>
      <c r="P103" s="229" t="str">
        <f>IF(E101&gt;0,P95+P102,"")</f>
        <v/>
      </c>
      <c r="Q103" s="230" t="str">
        <f>IF(E101&gt;0,Q95+Q102,"")</f>
        <v/>
      </c>
      <c r="R103" s="230" t="str">
        <f>IF(AND(R102&gt;0,R101&gt;0),R95+R102,"")</f>
        <v/>
      </c>
      <c r="S103" s="226" t="str">
        <f>IF(AND(S102&gt;0,S101&gt;0),S95+S102,"")</f>
        <v/>
      </c>
      <c r="T103" s="227"/>
      <c r="U103" s="215" t="str">
        <f>IF(E101&gt;0,SUM(U95:U101),"")</f>
        <v/>
      </c>
    </row>
    <row r="104" spans="1:21" ht="16.5" customHeight="1" thickTop="1">
      <c r="A104" s="37"/>
      <c r="B104" s="37"/>
      <c r="C104" s="37"/>
      <c r="D104" s="37"/>
      <c r="E104" s="37"/>
      <c r="F104" s="102" t="s">
        <v>163</v>
      </c>
      <c r="G104" s="101"/>
      <c r="H104" s="231"/>
      <c r="I104" s="536"/>
      <c r="J104" s="536"/>
      <c r="K104" s="536"/>
      <c r="L104" s="314"/>
      <c r="M104" s="315"/>
      <c r="N104" s="315"/>
      <c r="P104" s="315"/>
      <c r="Q104" s="316" t="s">
        <v>163</v>
      </c>
      <c r="R104" s="315"/>
      <c r="S104" s="231"/>
      <c r="T104" s="317"/>
      <c r="U104" s="231"/>
    </row>
    <row r="105" spans="1:21" ht="10.5" customHeight="1" thickBot="1"/>
    <row r="106" spans="1:21" ht="13.8" thickTop="1">
      <c r="A106" s="391" t="s">
        <v>45</v>
      </c>
      <c r="B106" s="392"/>
      <c r="C106" s="393" t="s">
        <v>76</v>
      </c>
      <c r="D106" s="394"/>
      <c r="E106" s="394"/>
      <c r="F106" s="394"/>
      <c r="G106" s="395"/>
      <c r="H106" s="393" t="s">
        <v>77</v>
      </c>
      <c r="I106" s="396"/>
      <c r="J106" s="397" t="s">
        <v>81</v>
      </c>
      <c r="K106" s="398"/>
      <c r="L106" s="506" t="s">
        <v>84</v>
      </c>
      <c r="M106" s="507"/>
      <c r="N106" s="246" t="s">
        <v>80</v>
      </c>
      <c r="O106" s="247"/>
      <c r="P106" s="247" t="s">
        <v>79</v>
      </c>
      <c r="Q106" s="247"/>
      <c r="R106" s="247"/>
      <c r="S106" s="247"/>
      <c r="T106" s="248" t="s">
        <v>78</v>
      </c>
      <c r="U106" s="249"/>
    </row>
    <row r="107" spans="1:21">
      <c r="A107" s="399" t="s">
        <v>109</v>
      </c>
      <c r="B107" s="400"/>
      <c r="C107" s="468" t="s">
        <v>126</v>
      </c>
      <c r="D107" s="469"/>
      <c r="E107" s="469"/>
      <c r="F107" s="469"/>
      <c r="G107" s="400"/>
      <c r="H107" s="468" t="s">
        <v>87</v>
      </c>
      <c r="I107" s="472"/>
      <c r="J107" s="250" t="s">
        <v>82</v>
      </c>
      <c r="K107" s="251" t="s">
        <v>83</v>
      </c>
      <c r="L107" s="474" t="s">
        <v>274</v>
      </c>
      <c r="M107" s="475"/>
      <c r="N107" s="456" t="s">
        <v>127</v>
      </c>
      <c r="O107" s="457"/>
      <c r="P107" s="457" t="s">
        <v>128</v>
      </c>
      <c r="Q107" s="457"/>
      <c r="R107" s="457"/>
      <c r="S107" s="457"/>
      <c r="T107" s="460" t="s">
        <v>129</v>
      </c>
      <c r="U107" s="461"/>
    </row>
    <row r="108" spans="1:21" ht="15">
      <c r="A108" s="401"/>
      <c r="B108" s="402"/>
      <c r="C108" s="470"/>
      <c r="D108" s="471"/>
      <c r="E108" s="471"/>
      <c r="F108" s="471"/>
      <c r="G108" s="402"/>
      <c r="H108" s="470"/>
      <c r="I108" s="473"/>
      <c r="J108" s="56"/>
      <c r="K108" s="57" t="s">
        <v>88</v>
      </c>
      <c r="L108" s="476"/>
      <c r="M108" s="477"/>
      <c r="N108" s="458"/>
      <c r="O108" s="459"/>
      <c r="P108" s="459"/>
      <c r="Q108" s="459"/>
      <c r="R108" s="459"/>
      <c r="S108" s="459"/>
      <c r="T108" s="462"/>
      <c r="U108" s="463"/>
    </row>
    <row r="109" spans="1:21">
      <c r="A109" s="502" t="s">
        <v>75</v>
      </c>
      <c r="B109" s="503"/>
      <c r="C109" s="503"/>
      <c r="D109" s="503"/>
      <c r="E109" s="503"/>
      <c r="F109" s="503"/>
      <c r="G109" s="503"/>
      <c r="H109" s="503"/>
      <c r="I109" s="503"/>
      <c r="J109" s="503"/>
      <c r="K109" s="503"/>
      <c r="L109" s="503"/>
      <c r="M109" s="503"/>
      <c r="N109" s="252" t="s">
        <v>70</v>
      </c>
      <c r="O109" s="253" t="s">
        <v>169</v>
      </c>
      <c r="P109" s="150">
        <v>2600</v>
      </c>
      <c r="Q109" s="357" t="s">
        <v>171</v>
      </c>
      <c r="R109" s="182"/>
      <c r="S109" s="255" t="s">
        <v>71</v>
      </c>
      <c r="T109" s="514" t="s">
        <v>73</v>
      </c>
      <c r="U109" s="515"/>
    </row>
    <row r="110" spans="1:21">
      <c r="A110" s="504" t="s">
        <v>66</v>
      </c>
      <c r="B110" s="505"/>
      <c r="C110" s="505"/>
      <c r="D110" s="505"/>
      <c r="E110" s="505"/>
      <c r="F110" s="505" t="s">
        <v>280</v>
      </c>
      <c r="G110" s="505"/>
      <c r="H110" s="505"/>
      <c r="I110" s="505"/>
      <c r="J110" s="505" t="s">
        <v>60</v>
      </c>
      <c r="K110" s="505"/>
      <c r="L110" s="505"/>
      <c r="M110" s="505"/>
      <c r="N110" s="252" t="s">
        <v>69</v>
      </c>
      <c r="O110" s="253" t="s">
        <v>169</v>
      </c>
      <c r="P110" s="148">
        <v>600</v>
      </c>
      <c r="Q110" s="166"/>
      <c r="R110" s="178"/>
      <c r="S110" s="257" t="s">
        <v>72</v>
      </c>
      <c r="T110" s="516" t="s">
        <v>74</v>
      </c>
      <c r="U110" s="517"/>
    </row>
    <row r="111" spans="1:21">
      <c r="A111" s="496" t="s">
        <v>279</v>
      </c>
      <c r="B111" s="443"/>
      <c r="C111" s="443"/>
      <c r="D111" s="443"/>
      <c r="E111" s="444"/>
      <c r="F111" s="448"/>
      <c r="G111" s="443"/>
      <c r="H111" s="443"/>
      <c r="I111" s="444"/>
      <c r="J111" s="448"/>
      <c r="K111" s="443"/>
      <c r="L111" s="443"/>
      <c r="M111" s="443"/>
      <c r="N111" s="252" t="s">
        <v>67</v>
      </c>
      <c r="O111" s="253" t="s">
        <v>169</v>
      </c>
      <c r="P111" s="149">
        <v>15</v>
      </c>
      <c r="Q111" s="166"/>
      <c r="R111" s="178"/>
      <c r="S111" s="450">
        <v>1</v>
      </c>
      <c r="T111" s="452" t="s">
        <v>131</v>
      </c>
      <c r="U111" s="453"/>
    </row>
    <row r="112" spans="1:21" ht="13.8" thickBot="1">
      <c r="A112" s="445"/>
      <c r="B112" s="446"/>
      <c r="C112" s="446"/>
      <c r="D112" s="446"/>
      <c r="E112" s="447"/>
      <c r="F112" s="449"/>
      <c r="G112" s="446"/>
      <c r="H112" s="446"/>
      <c r="I112" s="447"/>
      <c r="J112" s="449"/>
      <c r="K112" s="446"/>
      <c r="L112" s="446"/>
      <c r="M112" s="446"/>
      <c r="N112" s="258" t="s">
        <v>68</v>
      </c>
      <c r="O112" s="253" t="s">
        <v>169</v>
      </c>
      <c r="P112" s="149">
        <v>22.5</v>
      </c>
      <c r="Q112" s="177"/>
      <c r="R112" s="180"/>
      <c r="S112" s="451"/>
      <c r="T112" s="449"/>
      <c r="U112" s="454"/>
    </row>
    <row r="113" spans="1:21" ht="13.8" thickTop="1">
      <c r="A113" s="260"/>
      <c r="B113" s="261" t="s">
        <v>65</v>
      </c>
      <c r="C113" s="397" t="s">
        <v>50</v>
      </c>
      <c r="D113" s="508"/>
      <c r="E113" s="398"/>
      <c r="F113" s="397" t="s">
        <v>51</v>
      </c>
      <c r="G113" s="508"/>
      <c r="H113" s="398"/>
      <c r="I113" s="509" t="s">
        <v>52</v>
      </c>
      <c r="J113" s="394"/>
      <c r="K113" s="396"/>
      <c r="L113" s="397" t="s">
        <v>61</v>
      </c>
      <c r="M113" s="508"/>
      <c r="N113" s="508"/>
      <c r="O113" s="508"/>
      <c r="P113" s="508"/>
      <c r="Q113" s="508"/>
      <c r="R113" s="508"/>
      <c r="S113" s="398"/>
      <c r="T113" s="397" t="s">
        <v>85</v>
      </c>
      <c r="U113" s="398"/>
    </row>
    <row r="114" spans="1:21">
      <c r="A114" s="262"/>
      <c r="B114" s="263" t="s">
        <v>64</v>
      </c>
      <c r="C114" s="510" t="s">
        <v>47</v>
      </c>
      <c r="D114" s="512" t="s">
        <v>48</v>
      </c>
      <c r="E114" s="417" t="s">
        <v>49</v>
      </c>
      <c r="F114" s="510" t="s">
        <v>47</v>
      </c>
      <c r="G114" s="512" t="s">
        <v>48</v>
      </c>
      <c r="H114" s="417" t="s">
        <v>49</v>
      </c>
      <c r="I114" s="518" t="s">
        <v>53</v>
      </c>
      <c r="J114" s="519"/>
      <c r="K114" s="517"/>
      <c r="L114" s="500" t="s">
        <v>56</v>
      </c>
      <c r="M114" s="501"/>
      <c r="N114" s="498" t="s">
        <v>57</v>
      </c>
      <c r="O114" s="498" t="s">
        <v>58</v>
      </c>
      <c r="P114" s="498" t="s">
        <v>97</v>
      </c>
      <c r="Q114" s="498" t="s">
        <v>59</v>
      </c>
      <c r="R114" s="498" t="s">
        <v>168</v>
      </c>
      <c r="S114" s="264" t="s">
        <v>60</v>
      </c>
      <c r="T114" s="265" t="s">
        <v>62</v>
      </c>
      <c r="U114" s="266"/>
    </row>
    <row r="115" spans="1:21" ht="13.8" thickBot="1">
      <c r="A115" s="267"/>
      <c r="B115" s="268"/>
      <c r="C115" s="511"/>
      <c r="D115" s="513"/>
      <c r="E115" s="418"/>
      <c r="F115" s="511"/>
      <c r="G115" s="513"/>
      <c r="H115" s="418"/>
      <c r="I115" s="520"/>
      <c r="J115" s="521"/>
      <c r="K115" s="522"/>
      <c r="L115" s="270" t="s">
        <v>54</v>
      </c>
      <c r="M115" s="271" t="s">
        <v>55</v>
      </c>
      <c r="N115" s="499"/>
      <c r="O115" s="499"/>
      <c r="P115" s="499"/>
      <c r="Q115" s="535"/>
      <c r="R115" s="535"/>
      <c r="S115" s="272" t="s">
        <v>61</v>
      </c>
      <c r="T115" s="267" t="s">
        <v>63</v>
      </c>
      <c r="U115" s="269" t="s">
        <v>49</v>
      </c>
    </row>
    <row r="116" spans="1:21" ht="13.8" thickTop="1">
      <c r="A116" s="419" t="s">
        <v>187</v>
      </c>
      <c r="B116" s="420"/>
      <c r="C116" s="232"/>
      <c r="D116" s="233"/>
      <c r="E116" s="234">
        <v>6240</v>
      </c>
      <c r="F116" s="232"/>
      <c r="G116" s="233"/>
      <c r="H116" s="234"/>
      <c r="I116" s="478">
        <v>6240</v>
      </c>
      <c r="J116" s="479"/>
      <c r="K116" s="480"/>
      <c r="L116" s="240">
        <v>386.88</v>
      </c>
      <c r="M116" s="235">
        <v>90.48</v>
      </c>
      <c r="N116" s="235">
        <v>642</v>
      </c>
      <c r="O116" s="235">
        <v>191.56</v>
      </c>
      <c r="P116" s="235">
        <v>4.37</v>
      </c>
      <c r="Q116" s="236">
        <f>I116*0.039102</f>
        <v>244</v>
      </c>
      <c r="R116" s="236"/>
      <c r="S116" s="234">
        <v>31.5</v>
      </c>
      <c r="T116" s="232"/>
      <c r="U116" s="234">
        <f>E116+H116-SUM(L116:S116)</f>
        <v>4649.21</v>
      </c>
    </row>
    <row r="117" spans="1:21">
      <c r="A117" s="98">
        <v>1</v>
      </c>
      <c r="B117" s="99">
        <v>36808</v>
      </c>
      <c r="C117" s="220">
        <v>80</v>
      </c>
      <c r="D117" s="221"/>
      <c r="E117" s="215">
        <f>'Payroll Register'!Z11</f>
        <v>1200</v>
      </c>
      <c r="F117" s="220"/>
      <c r="G117" s="221"/>
      <c r="H117" s="215"/>
      <c r="I117" s="414">
        <f>I116+E117+H117</f>
        <v>7440</v>
      </c>
      <c r="J117" s="415"/>
      <c r="K117" s="416"/>
      <c r="L117" s="300">
        <f>IF(C117&gt;0,(E117+H117)*0.062,"")</f>
        <v>74.400000000000006</v>
      </c>
      <c r="M117" s="222">
        <f>IF(C117&gt;0,(E117+H117)*0.0145,"")</f>
        <v>17.399999999999999</v>
      </c>
      <c r="N117" s="222">
        <f>'Payroll Register'!AC11</f>
        <v>127</v>
      </c>
      <c r="O117" s="222">
        <f>IF(C117&gt;0,(E117+H117)*0.0307,"")</f>
        <v>36.840000000000003</v>
      </c>
      <c r="P117" s="222">
        <f>IF(E117&gt;0,(E117+H117)*0.0007,"")</f>
        <v>0.84</v>
      </c>
      <c r="Q117" s="223">
        <f t="shared" ref="Q117:Q121" si="26">IF(C117&gt;0,(E117+H117)*0.039102,"")</f>
        <v>46.92</v>
      </c>
      <c r="R117" s="223"/>
      <c r="S117" s="215"/>
      <c r="T117" s="220">
        <v>677</v>
      </c>
      <c r="U117" s="215">
        <f>E117+H117-SUM(L117:S117)</f>
        <v>896.6</v>
      </c>
    </row>
    <row r="118" spans="1:21">
      <c r="A118" s="42">
        <v>2</v>
      </c>
      <c r="B118" s="99">
        <v>39378</v>
      </c>
      <c r="C118" s="210"/>
      <c r="D118" s="211"/>
      <c r="E118" s="212"/>
      <c r="F118" s="210"/>
      <c r="G118" s="211"/>
      <c r="H118" s="212"/>
      <c r="I118" s="414" t="str">
        <f>IF(E118&gt;0,I117+E118+H118,"")</f>
        <v/>
      </c>
      <c r="J118" s="530"/>
      <c r="K118" s="531"/>
      <c r="L118" s="300" t="str">
        <f t="shared" ref="L118:L122" si="27">IF(C118&gt;0,(E118+H118)*0.062,"")</f>
        <v/>
      </c>
      <c r="M118" s="222" t="str">
        <f>IF(E118&gt;0,(E118+H118)*0.0145,"")</f>
        <v/>
      </c>
      <c r="N118" s="237"/>
      <c r="O118" s="222" t="str">
        <f>IF(E118&gt;0,(E118+H118)*0.0307,"")</f>
        <v/>
      </c>
      <c r="P118" s="222" t="str">
        <f t="shared" ref="P118:P122" si="28">IF(E118&gt;0,(E118+H118)*0.0007,"")</f>
        <v/>
      </c>
      <c r="Q118" s="223" t="str">
        <f t="shared" si="26"/>
        <v/>
      </c>
      <c r="R118" s="214"/>
      <c r="S118" s="212"/>
      <c r="T118" s="210"/>
      <c r="U118" s="215" t="str">
        <f>IF(E118&gt;0,E118+H118-SUM(L118:S118),"")</f>
        <v/>
      </c>
    </row>
    <row r="119" spans="1:21">
      <c r="A119" s="42">
        <v>3</v>
      </c>
      <c r="B119" s="99">
        <v>39392</v>
      </c>
      <c r="C119" s="210"/>
      <c r="D119" s="211"/>
      <c r="E119" s="212"/>
      <c r="F119" s="210"/>
      <c r="G119" s="211"/>
      <c r="H119" s="212"/>
      <c r="I119" s="414" t="str">
        <f>IF(E119&gt;0,I118+E119+H119,"")</f>
        <v/>
      </c>
      <c r="J119" s="530"/>
      <c r="K119" s="531"/>
      <c r="L119" s="300" t="str">
        <f t="shared" si="27"/>
        <v/>
      </c>
      <c r="M119" s="222" t="str">
        <f>IF(E119&gt;0,(E119+H119)*0.0145,"")</f>
        <v/>
      </c>
      <c r="N119" s="213"/>
      <c r="O119" s="222" t="str">
        <f>IF(E119&gt;0,(E119+H119)*0.0307,"")</f>
        <v/>
      </c>
      <c r="P119" s="222" t="str">
        <f t="shared" si="28"/>
        <v/>
      </c>
      <c r="Q119" s="223" t="str">
        <f t="shared" si="26"/>
        <v/>
      </c>
      <c r="R119" s="214"/>
      <c r="S119" s="212"/>
      <c r="T119" s="210"/>
      <c r="U119" s="215" t="str">
        <f>IF(E119&gt;0,E119+H119-SUM(L119:S119),"")</f>
        <v/>
      </c>
    </row>
    <row r="120" spans="1:21">
      <c r="A120" s="42">
        <v>4</v>
      </c>
      <c r="B120" s="99">
        <v>39406</v>
      </c>
      <c r="C120" s="210"/>
      <c r="D120" s="211"/>
      <c r="E120" s="212"/>
      <c r="F120" s="210"/>
      <c r="G120" s="211"/>
      <c r="H120" s="212"/>
      <c r="I120" s="414" t="str">
        <f>IF(E120&gt;0,I119+E120+H120,"")</f>
        <v/>
      </c>
      <c r="J120" s="530"/>
      <c r="K120" s="531"/>
      <c r="L120" s="300" t="str">
        <f t="shared" si="27"/>
        <v/>
      </c>
      <c r="M120" s="222" t="str">
        <f>IF(E120&gt;0,(E120+H120)*0.0145,"")</f>
        <v/>
      </c>
      <c r="N120" s="213"/>
      <c r="O120" s="222" t="str">
        <f>IF(E120&gt;0,(E120+H120)*0.0307,"")</f>
        <v/>
      </c>
      <c r="P120" s="222" t="str">
        <f t="shared" si="28"/>
        <v/>
      </c>
      <c r="Q120" s="223" t="str">
        <f t="shared" si="26"/>
        <v/>
      </c>
      <c r="R120" s="214"/>
      <c r="S120" s="212"/>
      <c r="T120" s="210"/>
      <c r="U120" s="215" t="str">
        <f>IF(E120&gt;0,E120+H120-SUM(L120:S120),"")</f>
        <v/>
      </c>
    </row>
    <row r="121" spans="1:21">
      <c r="A121" s="42">
        <v>5</v>
      </c>
      <c r="B121" s="99">
        <v>39420</v>
      </c>
      <c r="C121" s="210"/>
      <c r="D121" s="211"/>
      <c r="E121" s="212"/>
      <c r="F121" s="210"/>
      <c r="G121" s="211"/>
      <c r="H121" s="212"/>
      <c r="I121" s="414" t="str">
        <f>IF(E121&gt;0,I120+E121+H121,"")</f>
        <v/>
      </c>
      <c r="J121" s="530"/>
      <c r="K121" s="531"/>
      <c r="L121" s="300" t="str">
        <f t="shared" si="27"/>
        <v/>
      </c>
      <c r="M121" s="222" t="str">
        <f>IF(E121&gt;0,(E121+H121)*0.0145,"")</f>
        <v/>
      </c>
      <c r="N121" s="213"/>
      <c r="O121" s="222" t="str">
        <f>IF(E121&gt;0,(E121+H121)*0.0307,"")</f>
        <v/>
      </c>
      <c r="P121" s="222" t="str">
        <f t="shared" si="28"/>
        <v/>
      </c>
      <c r="Q121" s="223" t="str">
        <f t="shared" si="26"/>
        <v/>
      </c>
      <c r="R121" s="214"/>
      <c r="S121" s="212"/>
      <c r="T121" s="210"/>
      <c r="U121" s="215" t="str">
        <f>IF(E121&gt;0,E121+H121-SUM(L121:S121),"")</f>
        <v/>
      </c>
    </row>
    <row r="122" spans="1:21">
      <c r="A122" s="42">
        <v>6</v>
      </c>
      <c r="B122" s="99">
        <v>39430</v>
      </c>
      <c r="C122" s="210"/>
      <c r="D122" s="211"/>
      <c r="E122" s="216"/>
      <c r="F122" s="210"/>
      <c r="G122" s="211"/>
      <c r="H122" s="212"/>
      <c r="I122" s="523" t="str">
        <f>IF(E122&gt;0,I121+E122+H122,"")</f>
        <v/>
      </c>
      <c r="J122" s="530"/>
      <c r="K122" s="531"/>
      <c r="L122" s="300" t="str">
        <f t="shared" si="27"/>
        <v/>
      </c>
      <c r="M122" s="303" t="str">
        <f>IF(E122&gt;0,(E122+H122)*0.0145,"")</f>
        <v/>
      </c>
      <c r="N122" s="217"/>
      <c r="O122" s="303" t="str">
        <f>IF(E122&gt;0,(E122+H122)*0,"")</f>
        <v/>
      </c>
      <c r="P122" s="222" t="str">
        <f t="shared" si="28"/>
        <v/>
      </c>
      <c r="Q122" s="304"/>
      <c r="R122" s="218"/>
      <c r="S122" s="216"/>
      <c r="T122" s="210"/>
      <c r="U122" s="219" t="str">
        <f>IF(E122&gt;0,E122+H122-SUM(L122:S122),"")</f>
        <v/>
      </c>
    </row>
    <row r="123" spans="1:21">
      <c r="A123" s="42" t="s">
        <v>184</v>
      </c>
      <c r="B123" s="308"/>
      <c r="C123" s="220" t="str">
        <f>IF(C122&gt;0,SUM(C117:C122),"")</f>
        <v/>
      </c>
      <c r="D123" s="211"/>
      <c r="E123" s="215" t="str">
        <f>IF($E122&gt;0,SUM(E117:E122),"")</f>
        <v/>
      </c>
      <c r="F123" s="220"/>
      <c r="G123" s="221"/>
      <c r="H123" s="215"/>
      <c r="I123" s="414" t="str">
        <f>IF(AND(E122&gt;0,E123&gt;0),E123+H123,"")</f>
        <v/>
      </c>
      <c r="J123" s="530"/>
      <c r="K123" s="531"/>
      <c r="L123" s="300" t="str">
        <f>IF(E122&gt;0,SUM(L117:L122),"")</f>
        <v/>
      </c>
      <c r="M123" s="222" t="str">
        <f>IF(E122&gt;0,SUM(M117:M122),"")</f>
        <v/>
      </c>
      <c r="N123" s="222" t="str">
        <f>IF(E122&gt;0,SUM(N117:N122),"")</f>
        <v/>
      </c>
      <c r="O123" s="222" t="str">
        <f>IF(E122&gt;0,SUM(O117:O122),"")</f>
        <v/>
      </c>
      <c r="P123" s="222" t="str">
        <f>IF(E122&gt;0,SUM(P117:P122),"")</f>
        <v/>
      </c>
      <c r="Q123" s="223" t="str">
        <f>IF(E122&gt;0,SUM(Q117:Q122),"")</f>
        <v/>
      </c>
      <c r="R123" s="223" t="str">
        <f>IF(R122&gt;0,SUM(R117:R122),"")</f>
        <v/>
      </c>
      <c r="S123" s="215" t="str">
        <f>IF(S122&gt;0,SUM(S117:S122),"")</f>
        <v/>
      </c>
      <c r="T123" s="220"/>
      <c r="U123" s="215" t="str">
        <f>IF(E122&gt;0,SUM(U117:U122),"")</f>
        <v/>
      </c>
    </row>
    <row r="124" spans="1:21" ht="13.8" thickBot="1">
      <c r="A124" s="306" t="s">
        <v>185</v>
      </c>
      <c r="B124" s="307"/>
      <c r="C124" s="224"/>
      <c r="D124" s="225"/>
      <c r="E124" s="226" t="str">
        <f>IF($E122&gt;0,E116+E123,"")</f>
        <v/>
      </c>
      <c r="F124" s="227"/>
      <c r="G124" s="228"/>
      <c r="H124" s="226"/>
      <c r="I124" s="532" t="str">
        <f>IF(E122&gt;0,I122,"")</f>
        <v/>
      </c>
      <c r="J124" s="533"/>
      <c r="K124" s="534"/>
      <c r="L124" s="301" t="str">
        <f>IF(AND(E122&gt;0),L116+L123,"")</f>
        <v/>
      </c>
      <c r="M124" s="229" t="str">
        <f>IF(E122&gt;0,M116+M123,"")</f>
        <v/>
      </c>
      <c r="N124" s="229" t="str">
        <f>IF(E122&gt;0,N116+N123,"")</f>
        <v/>
      </c>
      <c r="O124" s="229" t="str">
        <f>IF(E122&gt;0,O116+O123,"")</f>
        <v/>
      </c>
      <c r="P124" s="229" t="str">
        <f>IF(E122&gt;0,P116+P123,"")</f>
        <v/>
      </c>
      <c r="Q124" s="230" t="str">
        <f>IF(E122&gt;0,Q116+Q123,"")</f>
        <v/>
      </c>
      <c r="R124" s="230" t="str">
        <f>IF(AND(R123&gt;0,R122&gt;0),R116+R123,"")</f>
        <v/>
      </c>
      <c r="S124" s="226" t="str">
        <f>IF(AND(S123&gt;0,S122&gt;0),S116+S123,"")</f>
        <v/>
      </c>
      <c r="T124" s="227"/>
      <c r="U124" s="215" t="str">
        <f>IF(E122&gt;0,SUM(U116:U122),"")</f>
        <v/>
      </c>
    </row>
    <row r="125" spans="1:21" ht="16.5" customHeight="1" thickTop="1">
      <c r="A125" s="37"/>
      <c r="B125" s="37"/>
      <c r="C125" s="37"/>
      <c r="D125" s="37"/>
      <c r="E125" s="37"/>
      <c r="F125" s="102" t="s">
        <v>163</v>
      </c>
      <c r="G125" s="101"/>
      <c r="H125" s="231"/>
      <c r="I125" s="536"/>
      <c r="J125" s="536"/>
      <c r="K125" s="536"/>
      <c r="L125" s="314"/>
      <c r="M125" s="315"/>
      <c r="N125" s="315"/>
      <c r="P125" s="315"/>
      <c r="Q125" s="316" t="s">
        <v>163</v>
      </c>
      <c r="R125" s="315"/>
      <c r="S125" s="231"/>
      <c r="T125" s="317"/>
      <c r="U125" s="231"/>
    </row>
    <row r="126" spans="1:21" ht="10.5" customHeight="1" thickBot="1"/>
    <row r="127" spans="1:21" ht="13.8" thickTop="1">
      <c r="A127" s="483" t="s">
        <v>45</v>
      </c>
      <c r="B127" s="484"/>
      <c r="C127" s="485" t="s">
        <v>76</v>
      </c>
      <c r="D127" s="412"/>
      <c r="E127" s="412"/>
      <c r="F127" s="412"/>
      <c r="G127" s="486"/>
      <c r="H127" s="485" t="s">
        <v>77</v>
      </c>
      <c r="I127" s="413"/>
      <c r="J127" s="408" t="s">
        <v>81</v>
      </c>
      <c r="K127" s="410"/>
      <c r="L127" s="481" t="s">
        <v>84</v>
      </c>
      <c r="M127" s="482"/>
      <c r="N127" s="152" t="s">
        <v>80</v>
      </c>
      <c r="O127" s="153"/>
      <c r="P127" s="153" t="s">
        <v>79</v>
      </c>
      <c r="Q127" s="153"/>
      <c r="R127" s="153"/>
      <c r="S127" s="153"/>
      <c r="T127" s="38" t="s">
        <v>78</v>
      </c>
      <c r="U127" s="39"/>
    </row>
    <row r="128" spans="1:21">
      <c r="A128" s="399" t="s">
        <v>46</v>
      </c>
      <c r="B128" s="400"/>
      <c r="C128" s="468" t="s">
        <v>132</v>
      </c>
      <c r="D128" s="469"/>
      <c r="E128" s="469"/>
      <c r="F128" s="469"/>
      <c r="G128" s="400"/>
      <c r="H128" s="468" t="s">
        <v>87</v>
      </c>
      <c r="I128" s="472"/>
      <c r="J128" s="40" t="s">
        <v>82</v>
      </c>
      <c r="K128" s="41" t="s">
        <v>83</v>
      </c>
      <c r="L128" s="474" t="s">
        <v>275</v>
      </c>
      <c r="M128" s="475"/>
      <c r="N128" s="456" t="s">
        <v>133</v>
      </c>
      <c r="O128" s="457"/>
      <c r="P128" s="457" t="s">
        <v>134</v>
      </c>
      <c r="Q128" s="457"/>
      <c r="R128" s="457"/>
      <c r="S128" s="457"/>
      <c r="T128" s="460" t="s">
        <v>135</v>
      </c>
      <c r="U128" s="461"/>
    </row>
    <row r="129" spans="1:21" ht="15">
      <c r="A129" s="401"/>
      <c r="B129" s="402"/>
      <c r="C129" s="470"/>
      <c r="D129" s="471"/>
      <c r="E129" s="471"/>
      <c r="F129" s="471"/>
      <c r="G129" s="402"/>
      <c r="H129" s="470"/>
      <c r="I129" s="473"/>
      <c r="J129" s="56" t="s">
        <v>88</v>
      </c>
      <c r="K129" s="57"/>
      <c r="L129" s="476"/>
      <c r="M129" s="477"/>
      <c r="N129" s="458"/>
      <c r="O129" s="459"/>
      <c r="P129" s="459"/>
      <c r="Q129" s="459"/>
      <c r="R129" s="459"/>
      <c r="S129" s="459"/>
      <c r="T129" s="462"/>
      <c r="U129" s="463"/>
    </row>
    <row r="130" spans="1:21">
      <c r="A130" s="502" t="s">
        <v>75</v>
      </c>
      <c r="B130" s="503"/>
      <c r="C130" s="503"/>
      <c r="D130" s="503"/>
      <c r="E130" s="503"/>
      <c r="F130" s="503"/>
      <c r="G130" s="503"/>
      <c r="H130" s="503"/>
      <c r="I130" s="503"/>
      <c r="J130" s="503"/>
      <c r="K130" s="503"/>
      <c r="L130" s="503"/>
      <c r="M130" s="503"/>
      <c r="N130" s="252" t="s">
        <v>70</v>
      </c>
      <c r="O130" s="253" t="s">
        <v>169</v>
      </c>
      <c r="P130" s="150"/>
      <c r="Q130" s="181"/>
      <c r="R130" s="182"/>
      <c r="S130" s="255" t="s">
        <v>71</v>
      </c>
      <c r="T130" s="514" t="s">
        <v>73</v>
      </c>
      <c r="U130" s="515"/>
    </row>
    <row r="131" spans="1:21">
      <c r="A131" s="504" t="s">
        <v>66</v>
      </c>
      <c r="B131" s="505"/>
      <c r="C131" s="505"/>
      <c r="D131" s="505"/>
      <c r="E131" s="505"/>
      <c r="F131" s="505" t="s">
        <v>280</v>
      </c>
      <c r="G131" s="505"/>
      <c r="H131" s="505"/>
      <c r="I131" s="505"/>
      <c r="J131" s="505" t="s">
        <v>60</v>
      </c>
      <c r="K131" s="505"/>
      <c r="L131" s="505"/>
      <c r="M131" s="505"/>
      <c r="N131" s="252" t="s">
        <v>69</v>
      </c>
      <c r="O131" s="253" t="s">
        <v>169</v>
      </c>
      <c r="P131" s="148"/>
      <c r="Q131" s="166"/>
      <c r="R131" s="178"/>
      <c r="S131" s="257" t="s">
        <v>72</v>
      </c>
      <c r="T131" s="516" t="s">
        <v>74</v>
      </c>
      <c r="U131" s="517"/>
    </row>
    <row r="132" spans="1:21">
      <c r="A132" s="442" t="s">
        <v>136</v>
      </c>
      <c r="B132" s="443"/>
      <c r="C132" s="443"/>
      <c r="D132" s="443"/>
      <c r="E132" s="444"/>
      <c r="F132" s="537" t="s">
        <v>283</v>
      </c>
      <c r="G132" s="443"/>
      <c r="H132" s="443"/>
      <c r="I132" s="444"/>
      <c r="J132" s="448"/>
      <c r="K132" s="443"/>
      <c r="L132" s="443"/>
      <c r="M132" s="443"/>
      <c r="N132" s="252" t="s">
        <v>67</v>
      </c>
      <c r="O132" s="253" t="s">
        <v>169</v>
      </c>
      <c r="P132" s="149">
        <v>18</v>
      </c>
      <c r="Q132" s="166"/>
      <c r="R132" s="178"/>
      <c r="S132" s="450" t="s">
        <v>93</v>
      </c>
      <c r="T132" s="452" t="s">
        <v>82</v>
      </c>
      <c r="U132" s="453"/>
    </row>
    <row r="133" spans="1:21" ht="13.8" thickBot="1">
      <c r="A133" s="445"/>
      <c r="B133" s="446"/>
      <c r="C133" s="446"/>
      <c r="D133" s="446"/>
      <c r="E133" s="447"/>
      <c r="F133" s="449"/>
      <c r="G133" s="446"/>
      <c r="H133" s="446"/>
      <c r="I133" s="447"/>
      <c r="J133" s="449"/>
      <c r="K133" s="446"/>
      <c r="L133" s="446"/>
      <c r="M133" s="446"/>
      <c r="N133" s="258" t="s">
        <v>68</v>
      </c>
      <c r="O133" s="253" t="s">
        <v>169</v>
      </c>
      <c r="P133" s="149">
        <v>27</v>
      </c>
      <c r="Q133" s="177"/>
      <c r="R133" s="180"/>
      <c r="S133" s="451"/>
      <c r="T133" s="449"/>
      <c r="U133" s="454"/>
    </row>
    <row r="134" spans="1:21" ht="13.8" thickTop="1">
      <c r="A134" s="260"/>
      <c r="B134" s="261" t="s">
        <v>65</v>
      </c>
      <c r="C134" s="397" t="s">
        <v>50</v>
      </c>
      <c r="D134" s="508"/>
      <c r="E134" s="398"/>
      <c r="F134" s="397" t="s">
        <v>51</v>
      </c>
      <c r="G134" s="508"/>
      <c r="H134" s="398"/>
      <c r="I134" s="509" t="s">
        <v>52</v>
      </c>
      <c r="J134" s="394"/>
      <c r="K134" s="396"/>
      <c r="L134" s="397" t="s">
        <v>61</v>
      </c>
      <c r="M134" s="508"/>
      <c r="N134" s="508"/>
      <c r="O134" s="508"/>
      <c r="P134" s="508"/>
      <c r="Q134" s="508"/>
      <c r="R134" s="508"/>
      <c r="S134" s="398"/>
      <c r="T134" s="397" t="s">
        <v>85</v>
      </c>
      <c r="U134" s="398"/>
    </row>
    <row r="135" spans="1:21">
      <c r="A135" s="262"/>
      <c r="B135" s="263" t="s">
        <v>64</v>
      </c>
      <c r="C135" s="510" t="s">
        <v>47</v>
      </c>
      <c r="D135" s="512" t="s">
        <v>48</v>
      </c>
      <c r="E135" s="417" t="s">
        <v>49</v>
      </c>
      <c r="F135" s="510" t="s">
        <v>47</v>
      </c>
      <c r="G135" s="512" t="s">
        <v>48</v>
      </c>
      <c r="H135" s="417" t="s">
        <v>49</v>
      </c>
      <c r="I135" s="518" t="s">
        <v>53</v>
      </c>
      <c r="J135" s="519"/>
      <c r="K135" s="517"/>
      <c r="L135" s="500" t="s">
        <v>56</v>
      </c>
      <c r="M135" s="501"/>
      <c r="N135" s="498" t="s">
        <v>57</v>
      </c>
      <c r="O135" s="498" t="s">
        <v>58</v>
      </c>
      <c r="P135" s="498" t="s">
        <v>97</v>
      </c>
      <c r="Q135" s="498" t="s">
        <v>59</v>
      </c>
      <c r="R135" s="498" t="s">
        <v>168</v>
      </c>
      <c r="S135" s="264" t="s">
        <v>60</v>
      </c>
      <c r="T135" s="265" t="s">
        <v>62</v>
      </c>
      <c r="U135" s="266"/>
    </row>
    <row r="136" spans="1:21" ht="13.8" thickBot="1">
      <c r="A136" s="267"/>
      <c r="B136" s="268"/>
      <c r="C136" s="511"/>
      <c r="D136" s="513"/>
      <c r="E136" s="418"/>
      <c r="F136" s="511"/>
      <c r="G136" s="513"/>
      <c r="H136" s="418"/>
      <c r="I136" s="520"/>
      <c r="J136" s="521"/>
      <c r="K136" s="522"/>
      <c r="L136" s="270" t="s">
        <v>54</v>
      </c>
      <c r="M136" s="271" t="s">
        <v>55</v>
      </c>
      <c r="N136" s="499"/>
      <c r="O136" s="499"/>
      <c r="P136" s="499"/>
      <c r="Q136" s="535"/>
      <c r="R136" s="535"/>
      <c r="S136" s="272" t="s">
        <v>61</v>
      </c>
      <c r="T136" s="267" t="s">
        <v>63</v>
      </c>
      <c r="U136" s="269" t="s">
        <v>49</v>
      </c>
    </row>
    <row r="137" spans="1:21" ht="13.8" thickTop="1">
      <c r="A137" s="419" t="s">
        <v>187</v>
      </c>
      <c r="B137" s="420"/>
      <c r="C137" s="232"/>
      <c r="D137" s="233"/>
      <c r="E137" s="234">
        <v>13287.5</v>
      </c>
      <c r="F137" s="232"/>
      <c r="G137" s="233"/>
      <c r="H137" s="234">
        <v>1397.8</v>
      </c>
      <c r="I137" s="478">
        <f>E137+H137</f>
        <v>14685.3</v>
      </c>
      <c r="J137" s="479"/>
      <c r="K137" s="480"/>
      <c r="L137" s="240">
        <v>910.49</v>
      </c>
      <c r="M137" s="235">
        <v>212.94</v>
      </c>
      <c r="N137" s="235">
        <v>1070</v>
      </c>
      <c r="O137" s="235">
        <v>450.84</v>
      </c>
      <c r="P137" s="235">
        <v>10.28</v>
      </c>
      <c r="Q137" s="236">
        <f>I137*0.039102</f>
        <v>574.22</v>
      </c>
      <c r="R137" s="236"/>
      <c r="S137" s="234">
        <v>235.7</v>
      </c>
      <c r="T137" s="232"/>
      <c r="U137" s="234">
        <f>E137+H137-SUM(L137:S137)</f>
        <v>11220.83</v>
      </c>
    </row>
    <row r="138" spans="1:21">
      <c r="A138" s="98">
        <v>1</v>
      </c>
      <c r="B138" s="99">
        <v>36808</v>
      </c>
      <c r="C138" s="220">
        <v>80</v>
      </c>
      <c r="D138" s="221">
        <v>18</v>
      </c>
      <c r="E138" s="215">
        <f t="shared" ref="E138:E143" si="29">IF(C138&gt;0,C138*D138,"")</f>
        <v>1440</v>
      </c>
      <c r="F138" s="220"/>
      <c r="G138" s="221"/>
      <c r="H138" s="299" t="str">
        <f t="shared" ref="H138:H143" si="30">IF(F138&gt;0,F138*G138,"0.00")</f>
        <v>0.00</v>
      </c>
      <c r="I138" s="414">
        <f t="shared" ref="I138:I143" si="31">IF(C138&gt;0,I137+E138+H138,"")</f>
        <v>16125.3</v>
      </c>
      <c r="J138" s="415"/>
      <c r="K138" s="416"/>
      <c r="L138" s="300">
        <f>IF(C138&gt;0,(E138+H138)*0.062,"")</f>
        <v>89.28</v>
      </c>
      <c r="M138" s="222">
        <f t="shared" ref="M138:M143" si="32">IF(C138&gt;0,(E138+H138)*0.0145,"")</f>
        <v>20.88</v>
      </c>
      <c r="N138" s="222">
        <f>'Payroll Register'!AC12</f>
        <v>50</v>
      </c>
      <c r="O138" s="222">
        <f t="shared" ref="O138:O143" si="33">IF(C138&gt;0,(E138+H138)*0.0307,"")</f>
        <v>44.21</v>
      </c>
      <c r="P138" s="222">
        <f>IF(E138&gt;0,(E138+H138)*0.0007,"")</f>
        <v>1.01</v>
      </c>
      <c r="Q138" s="223">
        <f t="shared" ref="Q138:Q143" si="34">IF(C138&gt;0,(E138+H138)*0.039102,"")</f>
        <v>56.31</v>
      </c>
      <c r="R138" s="223"/>
      <c r="S138" s="215">
        <v>8</v>
      </c>
      <c r="T138" s="220">
        <v>678</v>
      </c>
      <c r="U138" s="215">
        <f>E138+H138-SUM(L138:S138)</f>
        <v>1170.31</v>
      </c>
    </row>
    <row r="139" spans="1:21">
      <c r="A139" s="42">
        <v>2</v>
      </c>
      <c r="B139" s="99">
        <v>39378</v>
      </c>
      <c r="C139" s="210"/>
      <c r="D139" s="211"/>
      <c r="E139" s="215" t="str">
        <f t="shared" si="29"/>
        <v/>
      </c>
      <c r="F139" s="210"/>
      <c r="G139" s="211"/>
      <c r="H139" s="299" t="str">
        <f t="shared" si="30"/>
        <v>0.00</v>
      </c>
      <c r="I139" s="414" t="str">
        <f t="shared" si="31"/>
        <v/>
      </c>
      <c r="J139" s="415"/>
      <c r="K139" s="416"/>
      <c r="L139" s="300" t="str">
        <f t="shared" ref="L139:L143" si="35">IF(C139&gt;0,(E139+H139)*0.062,"")</f>
        <v/>
      </c>
      <c r="M139" s="222" t="str">
        <f t="shared" si="32"/>
        <v/>
      </c>
      <c r="N139" s="213"/>
      <c r="O139" s="222" t="str">
        <f t="shared" si="33"/>
        <v/>
      </c>
      <c r="P139" s="222" t="str">
        <f>IF(C139&gt;0,(E139+H139)*0.0007,"")</f>
        <v/>
      </c>
      <c r="Q139" s="223" t="str">
        <f t="shared" si="34"/>
        <v/>
      </c>
      <c r="R139" s="214"/>
      <c r="S139" s="212"/>
      <c r="T139" s="210"/>
      <c r="U139" s="215" t="str">
        <f>IF(C139&gt;0,E139+H139-SUM(L139:S139),"")</f>
        <v/>
      </c>
    </row>
    <row r="140" spans="1:21">
      <c r="A140" s="42">
        <v>3</v>
      </c>
      <c r="B140" s="99">
        <v>39392</v>
      </c>
      <c r="C140" s="210"/>
      <c r="D140" s="211"/>
      <c r="E140" s="215" t="str">
        <f t="shared" si="29"/>
        <v/>
      </c>
      <c r="F140" s="210"/>
      <c r="G140" s="211"/>
      <c r="H140" s="299" t="str">
        <f t="shared" si="30"/>
        <v>0.00</v>
      </c>
      <c r="I140" s="414" t="str">
        <f t="shared" si="31"/>
        <v/>
      </c>
      <c r="J140" s="415"/>
      <c r="K140" s="416"/>
      <c r="L140" s="300" t="str">
        <f t="shared" si="35"/>
        <v/>
      </c>
      <c r="M140" s="222" t="str">
        <f t="shared" si="32"/>
        <v/>
      </c>
      <c r="N140" s="213"/>
      <c r="O140" s="222" t="str">
        <f t="shared" si="33"/>
        <v/>
      </c>
      <c r="P140" s="222" t="str">
        <f>IF(C140&gt;0,(E140+H140)*0.0007,"")</f>
        <v/>
      </c>
      <c r="Q140" s="223" t="str">
        <f t="shared" si="34"/>
        <v/>
      </c>
      <c r="R140" s="214"/>
      <c r="S140" s="212"/>
      <c r="T140" s="210"/>
      <c r="U140" s="215" t="str">
        <f>IF(C140&gt;0,E140+H140-SUM(L140:S140),"")</f>
        <v/>
      </c>
    </row>
    <row r="141" spans="1:21">
      <c r="A141" s="42">
        <v>4</v>
      </c>
      <c r="B141" s="99">
        <v>39406</v>
      </c>
      <c r="C141" s="210"/>
      <c r="D141" s="211"/>
      <c r="E141" s="215" t="str">
        <f t="shared" si="29"/>
        <v/>
      </c>
      <c r="F141" s="210"/>
      <c r="G141" s="211"/>
      <c r="H141" s="299" t="str">
        <f t="shared" si="30"/>
        <v>0.00</v>
      </c>
      <c r="I141" s="414" t="str">
        <f t="shared" si="31"/>
        <v/>
      </c>
      <c r="J141" s="415"/>
      <c r="K141" s="416"/>
      <c r="L141" s="300" t="str">
        <f t="shared" si="35"/>
        <v/>
      </c>
      <c r="M141" s="222" t="str">
        <f t="shared" si="32"/>
        <v/>
      </c>
      <c r="N141" s="213"/>
      <c r="O141" s="222" t="str">
        <f t="shared" si="33"/>
        <v/>
      </c>
      <c r="P141" s="222" t="str">
        <f>IF(C141&gt;0,(E141+H141)*0.0007,"")</f>
        <v/>
      </c>
      <c r="Q141" s="223" t="str">
        <f t="shared" si="34"/>
        <v/>
      </c>
      <c r="R141" s="214"/>
      <c r="S141" s="212"/>
      <c r="T141" s="210"/>
      <c r="U141" s="215" t="str">
        <f>IF(C141&gt;0,E141+H141-SUM(L141:S141),"")</f>
        <v/>
      </c>
    </row>
    <row r="142" spans="1:21">
      <c r="A142" s="42">
        <v>5</v>
      </c>
      <c r="B142" s="99">
        <v>39420</v>
      </c>
      <c r="C142" s="210"/>
      <c r="D142" s="211"/>
      <c r="E142" s="215" t="str">
        <f t="shared" si="29"/>
        <v/>
      </c>
      <c r="F142" s="210"/>
      <c r="G142" s="211"/>
      <c r="H142" s="299" t="str">
        <f t="shared" si="30"/>
        <v>0.00</v>
      </c>
      <c r="I142" s="414" t="str">
        <f t="shared" si="31"/>
        <v/>
      </c>
      <c r="J142" s="415"/>
      <c r="K142" s="416"/>
      <c r="L142" s="300" t="str">
        <f t="shared" si="35"/>
        <v/>
      </c>
      <c r="M142" s="222" t="str">
        <f t="shared" si="32"/>
        <v/>
      </c>
      <c r="N142" s="213"/>
      <c r="O142" s="222" t="str">
        <f t="shared" si="33"/>
        <v/>
      </c>
      <c r="P142" s="222" t="str">
        <f>IF(C142&gt;0,(E142+H142)*0.0007,"")</f>
        <v/>
      </c>
      <c r="Q142" s="223" t="str">
        <f t="shared" si="34"/>
        <v/>
      </c>
      <c r="R142" s="214"/>
      <c r="S142" s="212"/>
      <c r="T142" s="210"/>
      <c r="U142" s="215" t="str">
        <f>IF(C142&gt;0,E142+H142-SUM(L142:S142),"")</f>
        <v/>
      </c>
    </row>
    <row r="143" spans="1:21">
      <c r="A143" s="42">
        <v>6</v>
      </c>
      <c r="B143" s="99">
        <v>39434</v>
      </c>
      <c r="C143" s="210"/>
      <c r="D143" s="211"/>
      <c r="E143" s="219" t="str">
        <f t="shared" si="29"/>
        <v/>
      </c>
      <c r="F143" s="210"/>
      <c r="G143" s="211"/>
      <c r="H143" s="302" t="str">
        <f t="shared" si="30"/>
        <v>0.00</v>
      </c>
      <c r="I143" s="523" t="str">
        <f t="shared" si="31"/>
        <v/>
      </c>
      <c r="J143" s="524"/>
      <c r="K143" s="525"/>
      <c r="L143" s="300" t="str">
        <f t="shared" si="35"/>
        <v/>
      </c>
      <c r="M143" s="303" t="str">
        <f t="shared" si="32"/>
        <v/>
      </c>
      <c r="N143" s="217"/>
      <c r="O143" s="303" t="str">
        <f t="shared" si="33"/>
        <v/>
      </c>
      <c r="P143" s="303" t="str">
        <f>IF(C143&gt;0,(E143+H143)*0.0007,"")</f>
        <v/>
      </c>
      <c r="Q143" s="223" t="str">
        <f t="shared" si="34"/>
        <v/>
      </c>
      <c r="R143" s="218"/>
      <c r="S143" s="216"/>
      <c r="T143" s="210"/>
      <c r="U143" s="219" t="str">
        <f>IF(C143&gt;0,E143+H143-SUM(L143:S143),"")</f>
        <v/>
      </c>
    </row>
    <row r="144" spans="1:21">
      <c r="A144" s="504" t="s">
        <v>184</v>
      </c>
      <c r="B144" s="538"/>
      <c r="C144" s="220" t="str">
        <f>IF(C143&gt;0,SUM(C138:C143),"")</f>
        <v/>
      </c>
      <c r="D144" s="221"/>
      <c r="E144" s="215" t="str">
        <f>IF(C143&gt;0,SUM(E138:E143),"")</f>
        <v/>
      </c>
      <c r="F144" s="220"/>
      <c r="G144" s="221"/>
      <c r="H144" s="215" t="str">
        <f>IF($C143&gt;0,SUM(H138:H143),"")</f>
        <v/>
      </c>
      <c r="I144" s="414" t="str">
        <f>IF(AND(C143&gt;0,E144&gt;0),E144+H144,"")</f>
        <v/>
      </c>
      <c r="J144" s="415"/>
      <c r="K144" s="416"/>
      <c r="L144" s="300" t="str">
        <f>IF(C143&gt;0,SUM(L138:L143),"")</f>
        <v/>
      </c>
      <c r="M144" s="222" t="str">
        <f>IF(C143&gt;0,SUM(M138:M143),"")</f>
        <v/>
      </c>
      <c r="N144" s="222" t="str">
        <f>IF(N143&gt;0,SUM(N138:N143),"")</f>
        <v/>
      </c>
      <c r="O144" s="222" t="str">
        <f>IF(C143&gt;0,SUM(O138:O143),"")</f>
        <v/>
      </c>
      <c r="P144" s="222" t="str">
        <f>IF(C143&gt;0,SUM(P138:P143),"")</f>
        <v/>
      </c>
      <c r="Q144" s="223" t="str">
        <f>IF(C143&gt;0,SUM(Q138:Q143),"")</f>
        <v/>
      </c>
      <c r="R144" s="223" t="str">
        <f>IF(R143&gt;0,SUM(R138:R143),"")</f>
        <v/>
      </c>
      <c r="S144" s="215" t="str">
        <f>IF(S143&gt;0,SUM(S138:S143),"")</f>
        <v/>
      </c>
      <c r="T144" s="220"/>
      <c r="U144" s="215" t="str">
        <f>IF(C143&gt;0,SUM(U138:U143),"")</f>
        <v/>
      </c>
    </row>
    <row r="145" spans="1:21" ht="13.8" thickBot="1">
      <c r="A145" s="539" t="s">
        <v>185</v>
      </c>
      <c r="B145" s="540"/>
      <c r="C145" s="227"/>
      <c r="D145" s="228"/>
      <c r="E145" s="226" t="str">
        <f>IF(C143&gt;0,E137+E144,"")</f>
        <v/>
      </c>
      <c r="F145" s="227"/>
      <c r="G145" s="228"/>
      <c r="H145" s="226" t="str">
        <f>IF(C143&gt;0,H137+H144,"")</f>
        <v/>
      </c>
      <c r="I145" s="414" t="str">
        <f>IF(E143&gt;0,I143,"")</f>
        <v/>
      </c>
      <c r="J145" s="415"/>
      <c r="K145" s="416"/>
      <c r="L145" s="301" t="str">
        <f>IF(AND(C143&gt;0),L137+L144,"")</f>
        <v/>
      </c>
      <c r="M145" s="229" t="str">
        <f>IF(C143&gt;0,M137+M144,"")</f>
        <v/>
      </c>
      <c r="N145" s="229" t="str">
        <f>IF(AND(N144&gt;0,N143&gt;0),N137+N144,"")</f>
        <v/>
      </c>
      <c r="O145" s="229" t="str">
        <f>IF(C143&gt;0,O137+O144,"")</f>
        <v/>
      </c>
      <c r="P145" s="229" t="str">
        <f>IF(C143&gt;0,P137+P144,"")</f>
        <v/>
      </c>
      <c r="Q145" s="230" t="str">
        <f>IF(C143&gt;0,Q137+Q144,"")</f>
        <v/>
      </c>
      <c r="R145" s="230" t="str">
        <f>IF(AND(R144&gt;0,R143&gt;0),R137+R144,"")</f>
        <v/>
      </c>
      <c r="S145" s="226" t="str">
        <f>IF(AND(S144&gt;0,S143&gt;0),S137+S144,"")</f>
        <v/>
      </c>
      <c r="T145" s="227"/>
      <c r="U145" s="215" t="str">
        <f>IF(C143&gt;0,SUM(U137:U143),"")</f>
        <v/>
      </c>
    </row>
    <row r="146" spans="1:21" ht="16.5" customHeight="1" thickTop="1">
      <c r="A146" s="37"/>
      <c r="B146" s="37"/>
      <c r="C146" s="37"/>
      <c r="D146" s="37"/>
      <c r="E146" s="37"/>
      <c r="F146" s="102" t="s">
        <v>163</v>
      </c>
      <c r="G146" s="101"/>
      <c r="H146" s="231"/>
      <c r="I146" s="536"/>
      <c r="J146" s="536"/>
      <c r="K146" s="536"/>
      <c r="L146" s="314"/>
      <c r="M146" s="315"/>
      <c r="N146" s="315"/>
      <c r="P146" s="315"/>
      <c r="Q146" s="316" t="s">
        <v>163</v>
      </c>
      <c r="R146" s="315"/>
      <c r="S146" s="231"/>
      <c r="T146" s="317"/>
      <c r="U146" s="231"/>
    </row>
    <row r="147" spans="1:21" ht="10.5" customHeight="1" thickBot="1"/>
    <row r="148" spans="1:21" ht="13.8" thickTop="1">
      <c r="A148" s="391" t="s">
        <v>45</v>
      </c>
      <c r="B148" s="392"/>
      <c r="C148" s="393" t="s">
        <v>76</v>
      </c>
      <c r="D148" s="394"/>
      <c r="E148" s="394"/>
      <c r="F148" s="394"/>
      <c r="G148" s="395"/>
      <c r="H148" s="393" t="s">
        <v>77</v>
      </c>
      <c r="I148" s="396"/>
      <c r="J148" s="397" t="s">
        <v>81</v>
      </c>
      <c r="K148" s="398"/>
      <c r="L148" s="506" t="s">
        <v>84</v>
      </c>
      <c r="M148" s="507"/>
      <c r="N148" s="246" t="s">
        <v>80</v>
      </c>
      <c r="O148" s="247"/>
      <c r="P148" s="247" t="s">
        <v>79</v>
      </c>
      <c r="Q148" s="247"/>
      <c r="R148" s="247"/>
      <c r="S148" s="247"/>
      <c r="T148" s="248" t="s">
        <v>78</v>
      </c>
      <c r="U148" s="249"/>
    </row>
    <row r="149" spans="1:21">
      <c r="A149" s="399" t="s">
        <v>46</v>
      </c>
      <c r="B149" s="400"/>
      <c r="C149" s="468" t="s">
        <v>137</v>
      </c>
      <c r="D149" s="469"/>
      <c r="E149" s="469"/>
      <c r="F149" s="469"/>
      <c r="G149" s="400"/>
      <c r="H149" s="468" t="s">
        <v>87</v>
      </c>
      <c r="I149" s="472"/>
      <c r="J149" s="250" t="s">
        <v>82</v>
      </c>
      <c r="K149" s="251" t="s">
        <v>83</v>
      </c>
      <c r="L149" s="474" t="s">
        <v>276</v>
      </c>
      <c r="M149" s="475"/>
      <c r="N149" s="456" t="s">
        <v>138</v>
      </c>
      <c r="O149" s="457"/>
      <c r="P149" s="457" t="s">
        <v>139</v>
      </c>
      <c r="Q149" s="457"/>
      <c r="R149" s="457"/>
      <c r="S149" s="457"/>
      <c r="T149" s="460" t="s">
        <v>105</v>
      </c>
      <c r="U149" s="461"/>
    </row>
    <row r="150" spans="1:21" ht="15">
      <c r="A150" s="401"/>
      <c r="B150" s="402"/>
      <c r="C150" s="470"/>
      <c r="D150" s="471"/>
      <c r="E150" s="471"/>
      <c r="F150" s="471"/>
      <c r="G150" s="402"/>
      <c r="H150" s="470"/>
      <c r="I150" s="473"/>
      <c r="J150" s="56" t="s">
        <v>88</v>
      </c>
      <c r="K150" s="57"/>
      <c r="L150" s="476"/>
      <c r="M150" s="477"/>
      <c r="N150" s="458"/>
      <c r="O150" s="459"/>
      <c r="P150" s="459"/>
      <c r="Q150" s="459"/>
      <c r="R150" s="459"/>
      <c r="S150" s="459"/>
      <c r="T150" s="462"/>
      <c r="U150" s="463"/>
    </row>
    <row r="151" spans="1:21">
      <c r="A151" s="502" t="s">
        <v>75</v>
      </c>
      <c r="B151" s="503"/>
      <c r="C151" s="503"/>
      <c r="D151" s="503"/>
      <c r="E151" s="503"/>
      <c r="F151" s="503"/>
      <c r="G151" s="503"/>
      <c r="H151" s="503"/>
      <c r="I151" s="503"/>
      <c r="J151" s="503"/>
      <c r="K151" s="503"/>
      <c r="L151" s="503"/>
      <c r="M151" s="503"/>
      <c r="N151" s="252" t="s">
        <v>70</v>
      </c>
      <c r="O151" s="253" t="s">
        <v>169</v>
      </c>
      <c r="P151" s="150"/>
      <c r="Q151" s="181"/>
      <c r="R151" s="182"/>
      <c r="S151" s="255" t="s">
        <v>71</v>
      </c>
      <c r="T151" s="514" t="s">
        <v>73</v>
      </c>
      <c r="U151" s="515"/>
    </row>
    <row r="152" spans="1:21">
      <c r="A152" s="504" t="s">
        <v>66</v>
      </c>
      <c r="B152" s="505"/>
      <c r="C152" s="505"/>
      <c r="D152" s="505"/>
      <c r="E152" s="505"/>
      <c r="F152" s="505" t="s">
        <v>280</v>
      </c>
      <c r="G152" s="505"/>
      <c r="H152" s="505"/>
      <c r="I152" s="505"/>
      <c r="J152" s="505" t="s">
        <v>60</v>
      </c>
      <c r="K152" s="505"/>
      <c r="L152" s="505"/>
      <c r="M152" s="505"/>
      <c r="N152" s="252" t="s">
        <v>69</v>
      </c>
      <c r="O152" s="253" t="s">
        <v>169</v>
      </c>
      <c r="P152" s="148">
        <v>1025</v>
      </c>
      <c r="Q152" s="166"/>
      <c r="R152" s="178"/>
      <c r="S152" s="257" t="s">
        <v>72</v>
      </c>
      <c r="T152" s="516" t="s">
        <v>74</v>
      </c>
      <c r="U152" s="517"/>
    </row>
    <row r="153" spans="1:21">
      <c r="A153" s="442" t="s">
        <v>140</v>
      </c>
      <c r="B153" s="443"/>
      <c r="C153" s="443"/>
      <c r="D153" s="443"/>
      <c r="E153" s="444"/>
      <c r="F153" s="448"/>
      <c r="G153" s="443"/>
      <c r="H153" s="443"/>
      <c r="I153" s="444"/>
      <c r="J153" s="448"/>
      <c r="K153" s="443"/>
      <c r="L153" s="443"/>
      <c r="M153" s="443"/>
      <c r="N153" s="252" t="s">
        <v>67</v>
      </c>
      <c r="O153" s="253" t="s">
        <v>169</v>
      </c>
      <c r="P153" s="149">
        <v>25.63</v>
      </c>
      <c r="Q153" s="166"/>
      <c r="R153" s="178"/>
      <c r="S153" s="450" t="s">
        <v>114</v>
      </c>
      <c r="T153" s="541" t="s">
        <v>82</v>
      </c>
      <c r="U153" s="453"/>
    </row>
    <row r="154" spans="1:21" ht="13.8" thickBot="1">
      <c r="A154" s="445"/>
      <c r="B154" s="446"/>
      <c r="C154" s="446"/>
      <c r="D154" s="446"/>
      <c r="E154" s="447"/>
      <c r="F154" s="449"/>
      <c r="G154" s="446"/>
      <c r="H154" s="446"/>
      <c r="I154" s="447"/>
      <c r="J154" s="449"/>
      <c r="K154" s="446"/>
      <c r="L154" s="446"/>
      <c r="M154" s="446"/>
      <c r="N154" s="258" t="s">
        <v>68</v>
      </c>
      <c r="O154" s="253" t="s">
        <v>169</v>
      </c>
      <c r="P154" s="149"/>
      <c r="Q154" s="177"/>
      <c r="R154" s="180"/>
      <c r="S154" s="451"/>
      <c r="T154" s="449"/>
      <c r="U154" s="454"/>
    </row>
    <row r="155" spans="1:21" ht="13.8" thickTop="1">
      <c r="A155" s="260"/>
      <c r="B155" s="261" t="s">
        <v>65</v>
      </c>
      <c r="C155" s="397" t="s">
        <v>50</v>
      </c>
      <c r="D155" s="508"/>
      <c r="E155" s="398"/>
      <c r="F155" s="397" t="s">
        <v>51</v>
      </c>
      <c r="G155" s="508"/>
      <c r="H155" s="398"/>
      <c r="I155" s="509" t="s">
        <v>52</v>
      </c>
      <c r="J155" s="394"/>
      <c r="K155" s="396"/>
      <c r="L155" s="397" t="s">
        <v>61</v>
      </c>
      <c r="M155" s="508"/>
      <c r="N155" s="508"/>
      <c r="O155" s="508"/>
      <c r="P155" s="508"/>
      <c r="Q155" s="508"/>
      <c r="R155" s="508"/>
      <c r="S155" s="398"/>
      <c r="T155" s="397" t="s">
        <v>85</v>
      </c>
      <c r="U155" s="398"/>
    </row>
    <row r="156" spans="1:21">
      <c r="A156" s="262"/>
      <c r="B156" s="263" t="s">
        <v>64</v>
      </c>
      <c r="C156" s="510" t="s">
        <v>47</v>
      </c>
      <c r="D156" s="512" t="s">
        <v>48</v>
      </c>
      <c r="E156" s="417" t="s">
        <v>49</v>
      </c>
      <c r="F156" s="510" t="s">
        <v>47</v>
      </c>
      <c r="G156" s="512" t="s">
        <v>48</v>
      </c>
      <c r="H156" s="417" t="s">
        <v>49</v>
      </c>
      <c r="I156" s="518" t="s">
        <v>53</v>
      </c>
      <c r="J156" s="519"/>
      <c r="K156" s="517"/>
      <c r="L156" s="500" t="s">
        <v>56</v>
      </c>
      <c r="M156" s="501"/>
      <c r="N156" s="498" t="s">
        <v>57</v>
      </c>
      <c r="O156" s="498" t="s">
        <v>58</v>
      </c>
      <c r="P156" s="498" t="s">
        <v>97</v>
      </c>
      <c r="Q156" s="498" t="s">
        <v>59</v>
      </c>
      <c r="R156" s="498" t="s">
        <v>168</v>
      </c>
      <c r="S156" s="264" t="s">
        <v>60</v>
      </c>
      <c r="T156" s="265" t="s">
        <v>62</v>
      </c>
      <c r="U156" s="266"/>
    </row>
    <row r="157" spans="1:21" ht="13.8" thickBot="1">
      <c r="A157" s="267"/>
      <c r="B157" s="268"/>
      <c r="C157" s="511"/>
      <c r="D157" s="513"/>
      <c r="E157" s="418"/>
      <c r="F157" s="511"/>
      <c r="G157" s="513"/>
      <c r="H157" s="418"/>
      <c r="I157" s="520"/>
      <c r="J157" s="521"/>
      <c r="K157" s="522"/>
      <c r="L157" s="270" t="s">
        <v>54</v>
      </c>
      <c r="M157" s="271" t="s">
        <v>55</v>
      </c>
      <c r="N157" s="499"/>
      <c r="O157" s="499"/>
      <c r="P157" s="499"/>
      <c r="Q157" s="535"/>
      <c r="R157" s="535"/>
      <c r="S157" s="272" t="s">
        <v>61</v>
      </c>
      <c r="T157" s="267" t="s">
        <v>63</v>
      </c>
      <c r="U157" s="269" t="s">
        <v>49</v>
      </c>
    </row>
    <row r="158" spans="1:21" ht="13.8" thickTop="1">
      <c r="A158" s="419" t="s">
        <v>187</v>
      </c>
      <c r="B158" s="420"/>
      <c r="C158" s="232"/>
      <c r="D158" s="233"/>
      <c r="E158" s="234">
        <v>16650</v>
      </c>
      <c r="F158" s="232"/>
      <c r="G158" s="233"/>
      <c r="H158" s="234"/>
      <c r="I158" s="478">
        <v>16650</v>
      </c>
      <c r="J158" s="479"/>
      <c r="K158" s="480"/>
      <c r="L158" s="240">
        <v>1032.3</v>
      </c>
      <c r="M158" s="235">
        <v>241.43</v>
      </c>
      <c r="N158" s="235">
        <v>2002</v>
      </c>
      <c r="O158" s="235">
        <v>511.16</v>
      </c>
      <c r="P158" s="235">
        <v>11.66</v>
      </c>
      <c r="Q158" s="236">
        <f>I158*0.039102</f>
        <v>651.04999999999995</v>
      </c>
      <c r="R158" s="236"/>
      <c r="S158" s="234">
        <v>94.5</v>
      </c>
      <c r="T158" s="232"/>
      <c r="U158" s="234">
        <f>E158+H158-SUM(L158:S158)</f>
        <v>12105.9</v>
      </c>
    </row>
    <row r="159" spans="1:21">
      <c r="A159" s="98">
        <v>1</v>
      </c>
      <c r="B159" s="99">
        <v>36808</v>
      </c>
      <c r="C159" s="220">
        <v>80</v>
      </c>
      <c r="D159" s="221"/>
      <c r="E159" s="215">
        <v>2050</v>
      </c>
      <c r="F159" s="220"/>
      <c r="G159" s="221"/>
      <c r="H159" s="215"/>
      <c r="I159" s="414">
        <f>I158+E159+H159</f>
        <v>18700</v>
      </c>
      <c r="J159" s="415"/>
      <c r="K159" s="416"/>
      <c r="L159" s="300">
        <f>IF(C159&gt;0,(E159+H159)*0.062,"")</f>
        <v>127.1</v>
      </c>
      <c r="M159" s="222">
        <f>IF(C159&gt;0,(E159+H159)*0.0145,"")</f>
        <v>29.73</v>
      </c>
      <c r="N159" s="222">
        <f>'Payroll Register'!AC13</f>
        <v>176</v>
      </c>
      <c r="O159" s="222">
        <f>IF(C159&gt;0,(E159+H159)*0.0307,"")</f>
        <v>62.94</v>
      </c>
      <c r="P159" s="222">
        <f>IF(C159&gt;0,(E159+H159)*0.0007,"")</f>
        <v>1.44</v>
      </c>
      <c r="Q159" s="223">
        <f t="shared" ref="Q159:Q164" si="36">IF(C159&gt;0,(E159+H159)*0.039102,"")</f>
        <v>80.16</v>
      </c>
      <c r="R159" s="223"/>
      <c r="S159" s="215"/>
      <c r="T159" s="220">
        <v>679</v>
      </c>
      <c r="U159" s="215">
        <f>E159+H159-SUM(L159:S159)</f>
        <v>1572.63</v>
      </c>
    </row>
    <row r="160" spans="1:21">
      <c r="A160" s="42">
        <v>2</v>
      </c>
      <c r="B160" s="99">
        <v>39378</v>
      </c>
      <c r="C160" s="210"/>
      <c r="D160" s="211"/>
      <c r="E160" s="212"/>
      <c r="F160" s="210"/>
      <c r="G160" s="211"/>
      <c r="H160" s="212"/>
      <c r="I160" s="414" t="str">
        <f>IF(E160&gt;0,I159+E160+H160,"")</f>
        <v/>
      </c>
      <c r="J160" s="530"/>
      <c r="K160" s="531"/>
      <c r="L160" s="300" t="str">
        <f t="shared" ref="L160:L164" si="37">IF(C160&gt;0,(E160+H160)*0.062,"")</f>
        <v/>
      </c>
      <c r="M160" s="222" t="str">
        <f>IF(E160&gt;0,(E160+H160)*0.0145,"")</f>
        <v/>
      </c>
      <c r="N160" s="237"/>
      <c r="O160" s="222" t="str">
        <f>IF(E160&gt;0,(E160+H160)*0.0307,"")</f>
        <v/>
      </c>
      <c r="P160" s="222" t="str">
        <f t="shared" ref="P160:P164" si="38">IF(C160&gt;0,(E160+H160)*0.0007,"")</f>
        <v/>
      </c>
      <c r="Q160" s="223" t="str">
        <f t="shared" si="36"/>
        <v/>
      </c>
      <c r="R160" s="214"/>
      <c r="S160" s="212"/>
      <c r="T160" s="210"/>
      <c r="U160" s="215" t="str">
        <f>IF(E160&gt;0,E160+H160-SUM(L160:S160),"")</f>
        <v/>
      </c>
    </row>
    <row r="161" spans="1:21">
      <c r="A161" s="42">
        <v>3</v>
      </c>
      <c r="B161" s="99">
        <v>39392</v>
      </c>
      <c r="C161" s="210"/>
      <c r="D161" s="211"/>
      <c r="E161" s="212"/>
      <c r="F161" s="210"/>
      <c r="G161" s="211"/>
      <c r="H161" s="212"/>
      <c r="I161" s="414" t="str">
        <f>IF(E161&gt;0,I160+E161+H161,"")</f>
        <v/>
      </c>
      <c r="J161" s="530"/>
      <c r="K161" s="531"/>
      <c r="L161" s="300" t="str">
        <f t="shared" si="37"/>
        <v/>
      </c>
      <c r="M161" s="222" t="str">
        <f>IF(E161&gt;0,(E161+H161)*0.0145,"")</f>
        <v/>
      </c>
      <c r="N161" s="213"/>
      <c r="O161" s="222" t="str">
        <f>IF(E161&gt;0,(E161+H161)*0.0307,"")</f>
        <v/>
      </c>
      <c r="P161" s="222" t="str">
        <f t="shared" si="38"/>
        <v/>
      </c>
      <c r="Q161" s="223" t="str">
        <f t="shared" si="36"/>
        <v/>
      </c>
      <c r="R161" s="214"/>
      <c r="S161" s="212"/>
      <c r="T161" s="210"/>
      <c r="U161" s="215" t="str">
        <f>IF(E161&gt;0,E161+H161-SUM(L161:S161),"")</f>
        <v/>
      </c>
    </row>
    <row r="162" spans="1:21">
      <c r="A162" s="42">
        <v>4</v>
      </c>
      <c r="B162" s="99">
        <v>39406</v>
      </c>
      <c r="C162" s="210"/>
      <c r="D162" s="211"/>
      <c r="E162" s="212"/>
      <c r="F162" s="210"/>
      <c r="G162" s="211"/>
      <c r="H162" s="212"/>
      <c r="I162" s="414" t="str">
        <f>IF(E162&gt;0,I161+E162+H162,"")</f>
        <v/>
      </c>
      <c r="J162" s="530"/>
      <c r="K162" s="531"/>
      <c r="L162" s="300" t="str">
        <f t="shared" si="37"/>
        <v/>
      </c>
      <c r="M162" s="222" t="str">
        <f>IF(E162&gt;0,(E162+H162)*0.0145,"")</f>
        <v/>
      </c>
      <c r="N162" s="213"/>
      <c r="O162" s="222" t="str">
        <f>IF(E162&gt;0,(E162+H162)*0.0307,"")</f>
        <v/>
      </c>
      <c r="P162" s="222" t="str">
        <f t="shared" si="38"/>
        <v/>
      </c>
      <c r="Q162" s="223" t="str">
        <f t="shared" si="36"/>
        <v/>
      </c>
      <c r="R162" s="214"/>
      <c r="S162" s="212"/>
      <c r="T162" s="210"/>
      <c r="U162" s="215" t="str">
        <f>IF(E162&gt;0,E162+H162-SUM(L162:S162),"")</f>
        <v/>
      </c>
    </row>
    <row r="163" spans="1:21">
      <c r="A163" s="42">
        <v>5</v>
      </c>
      <c r="B163" s="99">
        <v>39420</v>
      </c>
      <c r="C163" s="210"/>
      <c r="D163" s="211"/>
      <c r="E163" s="212"/>
      <c r="F163" s="210"/>
      <c r="G163" s="211"/>
      <c r="H163" s="212"/>
      <c r="I163" s="414" t="str">
        <f>IF(E163&gt;0,I162+E163+H163,"")</f>
        <v/>
      </c>
      <c r="J163" s="530"/>
      <c r="K163" s="531"/>
      <c r="L163" s="300" t="str">
        <f t="shared" si="37"/>
        <v/>
      </c>
      <c r="M163" s="222" t="str">
        <f>IF(E163&gt;0,(E163+H163)*0.0145,"")</f>
        <v/>
      </c>
      <c r="N163" s="213"/>
      <c r="O163" s="222" t="str">
        <f>IF(E163&gt;0,(E163+H163)*0.0307,"")</f>
        <v/>
      </c>
      <c r="P163" s="222" t="str">
        <f t="shared" si="38"/>
        <v/>
      </c>
      <c r="Q163" s="223" t="str">
        <f t="shared" si="36"/>
        <v/>
      </c>
      <c r="R163" s="214"/>
      <c r="S163" s="212"/>
      <c r="T163" s="210"/>
      <c r="U163" s="215" t="str">
        <f>IF(E163&gt;0,E163+H163-SUM(L163:S163),"")</f>
        <v/>
      </c>
    </row>
    <row r="164" spans="1:21">
      <c r="A164" s="42">
        <v>6</v>
      </c>
      <c r="B164" s="99">
        <v>39434</v>
      </c>
      <c r="C164" s="210"/>
      <c r="D164" s="211"/>
      <c r="E164" s="212"/>
      <c r="F164" s="210"/>
      <c r="G164" s="211"/>
      <c r="H164" s="212"/>
      <c r="I164" s="523" t="str">
        <f>IF(E164&gt;0,I163+E164+H164,"")</f>
        <v/>
      </c>
      <c r="J164" s="530"/>
      <c r="K164" s="531"/>
      <c r="L164" s="300" t="str">
        <f t="shared" si="37"/>
        <v/>
      </c>
      <c r="M164" s="303" t="str">
        <f>IF(E164&gt;0,(E164+H164)*0.0145,"")</f>
        <v/>
      </c>
      <c r="N164" s="213"/>
      <c r="O164" s="303" t="str">
        <f>IF(E164&gt;0,(E164+H164)*0.0307,"")</f>
        <v/>
      </c>
      <c r="P164" s="222" t="str">
        <f t="shared" si="38"/>
        <v/>
      </c>
      <c r="Q164" s="223" t="str">
        <f t="shared" si="36"/>
        <v/>
      </c>
      <c r="R164" s="218"/>
      <c r="S164" s="216"/>
      <c r="T164" s="210"/>
      <c r="U164" s="219" t="str">
        <f>IF(E164&gt;0,E164+H164-SUM(L164:S164),"")</f>
        <v/>
      </c>
    </row>
    <row r="165" spans="1:21">
      <c r="A165" s="504" t="s">
        <v>184</v>
      </c>
      <c r="B165" s="538"/>
      <c r="C165" s="220" t="str">
        <f>IF(C164&gt;0,SUM(C159:C164),"")</f>
        <v/>
      </c>
      <c r="D165" s="211"/>
      <c r="E165" s="215" t="str">
        <f>IF($E164&gt;0,SUM(E159:E164),"")</f>
        <v/>
      </c>
      <c r="F165" s="220"/>
      <c r="G165" s="221"/>
      <c r="H165" s="215"/>
      <c r="I165" s="414" t="str">
        <f>IF(AND(E164&gt;0,E165&gt;0),E165+H165,"")</f>
        <v/>
      </c>
      <c r="J165" s="530"/>
      <c r="K165" s="531"/>
      <c r="L165" s="300" t="str">
        <f>IF(E164&gt;0,SUM(L159:L164),"")</f>
        <v/>
      </c>
      <c r="M165" s="222" t="str">
        <f>IF(E164&gt;0,SUM(M159:M164),"")</f>
        <v/>
      </c>
      <c r="N165" s="222" t="str">
        <f>IF(N164&gt;0,SUM(N159:N164),"")</f>
        <v/>
      </c>
      <c r="O165" s="222" t="str">
        <f>IF(E164&gt;0,SUM(O159:O164),"")</f>
        <v/>
      </c>
      <c r="P165" s="222" t="str">
        <f>IF(E164&gt;0,SUM(P159:P164),"")</f>
        <v/>
      </c>
      <c r="Q165" s="223" t="str">
        <f>IF(E164&gt;0,SUM(Q159:Q164),"")</f>
        <v/>
      </c>
      <c r="R165" s="223" t="str">
        <f>IF(R164&gt;0,SUM(R159:R164),"")</f>
        <v/>
      </c>
      <c r="S165" s="215" t="str">
        <f>IF(S164&gt;0,SUM(S159:S164),"")</f>
        <v/>
      </c>
      <c r="T165" s="220"/>
      <c r="U165" s="215" t="str">
        <f>IF(E164&gt;0,SUM(U159:U164),"")</f>
        <v/>
      </c>
    </row>
    <row r="166" spans="1:21" ht="13.8" thickBot="1">
      <c r="A166" s="539" t="s">
        <v>185</v>
      </c>
      <c r="B166" s="540"/>
      <c r="C166" s="224"/>
      <c r="D166" s="225"/>
      <c r="E166" s="226" t="str">
        <f>IF($E164&gt;0,E158+E165,"")</f>
        <v/>
      </c>
      <c r="F166" s="227"/>
      <c r="G166" s="228"/>
      <c r="H166" s="226"/>
      <c r="I166" s="532" t="str">
        <f>IF(E164&gt;0,I164,"")</f>
        <v/>
      </c>
      <c r="J166" s="533"/>
      <c r="K166" s="534"/>
      <c r="L166" s="301" t="str">
        <f>IF(AND(E164&gt;0),L158+L165,"")</f>
        <v/>
      </c>
      <c r="M166" s="229" t="str">
        <f>IF(E164&gt;0,M158+M165,"")</f>
        <v/>
      </c>
      <c r="N166" s="229" t="str">
        <f>IF(AND(N165&gt;0,N164&gt;0),N158+N165,"")</f>
        <v/>
      </c>
      <c r="O166" s="229" t="str">
        <f>IF(E164&gt;0,O158+O165,"")</f>
        <v/>
      </c>
      <c r="P166" s="229" t="str">
        <f>IF(E164&gt;0,P158+P165,"")</f>
        <v/>
      </c>
      <c r="Q166" s="230" t="str">
        <f>IF(E164&gt;0,Q158+Q165,"")</f>
        <v/>
      </c>
      <c r="R166" s="230" t="str">
        <f>IF(AND(R165&gt;0,R164&gt;0),R158+R165,"")</f>
        <v/>
      </c>
      <c r="S166" s="226" t="str">
        <f>IF(AND(S165&gt;0,S164&gt;0),S158+S165,"")</f>
        <v/>
      </c>
      <c r="T166" s="227"/>
      <c r="U166" s="215" t="str">
        <f>IF(E164&gt;0,SUM(U158:U164),"")</f>
        <v/>
      </c>
    </row>
    <row r="167" spans="1:21" ht="16.5" customHeight="1" thickTop="1">
      <c r="A167" s="37"/>
      <c r="B167" s="37"/>
      <c r="C167" s="37"/>
      <c r="D167" s="37"/>
      <c r="E167" s="37"/>
      <c r="F167" s="102" t="s">
        <v>163</v>
      </c>
      <c r="G167" s="101"/>
      <c r="H167" s="231"/>
      <c r="I167" s="536"/>
      <c r="J167" s="536"/>
      <c r="K167" s="536"/>
      <c r="L167" s="314"/>
      <c r="M167" s="315"/>
      <c r="N167" s="315"/>
      <c r="Q167" s="316" t="s">
        <v>163</v>
      </c>
      <c r="R167" s="315"/>
      <c r="S167" s="231"/>
      <c r="T167" s="317"/>
      <c r="U167" s="231"/>
    </row>
    <row r="168" spans="1:21" ht="10.5" customHeight="1" thickBot="1"/>
    <row r="169" spans="1:21" ht="13.8" thickTop="1">
      <c r="A169" s="483" t="s">
        <v>45</v>
      </c>
      <c r="B169" s="484"/>
      <c r="C169" s="485" t="s">
        <v>76</v>
      </c>
      <c r="D169" s="412"/>
      <c r="E169" s="412"/>
      <c r="F169" s="412"/>
      <c r="G169" s="486"/>
      <c r="H169" s="485" t="s">
        <v>77</v>
      </c>
      <c r="I169" s="413"/>
      <c r="J169" s="408" t="s">
        <v>81</v>
      </c>
      <c r="K169" s="410"/>
      <c r="L169" s="481" t="s">
        <v>84</v>
      </c>
      <c r="M169" s="482"/>
      <c r="N169" s="152" t="s">
        <v>80</v>
      </c>
      <c r="O169" s="153"/>
      <c r="P169" s="153" t="s">
        <v>79</v>
      </c>
      <c r="Q169" s="153"/>
      <c r="R169" s="153"/>
      <c r="S169" s="153"/>
      <c r="T169" s="38" t="s">
        <v>78</v>
      </c>
      <c r="U169" s="39"/>
    </row>
    <row r="170" spans="1:21">
      <c r="A170" s="399" t="s">
        <v>109</v>
      </c>
      <c r="B170" s="400"/>
      <c r="C170" s="468" t="s">
        <v>141</v>
      </c>
      <c r="D170" s="469"/>
      <c r="E170" s="469"/>
      <c r="F170" s="469"/>
      <c r="G170" s="400"/>
      <c r="H170" s="468" t="s">
        <v>87</v>
      </c>
      <c r="I170" s="472"/>
      <c r="J170" s="40" t="s">
        <v>82</v>
      </c>
      <c r="K170" s="41" t="s">
        <v>83</v>
      </c>
      <c r="L170" s="474"/>
      <c r="M170" s="475"/>
      <c r="N170" s="456" t="s">
        <v>267</v>
      </c>
      <c r="O170" s="457"/>
      <c r="P170" s="457"/>
      <c r="Q170" s="457"/>
      <c r="R170" s="457"/>
      <c r="S170" s="457"/>
      <c r="T170" s="460"/>
      <c r="U170" s="461"/>
    </row>
    <row r="171" spans="1:21" ht="15">
      <c r="A171" s="401"/>
      <c r="B171" s="402"/>
      <c r="C171" s="470"/>
      <c r="D171" s="471"/>
      <c r="E171" s="471"/>
      <c r="F171" s="471"/>
      <c r="G171" s="402"/>
      <c r="H171" s="470"/>
      <c r="I171" s="473"/>
      <c r="J171" s="56"/>
      <c r="K171" s="57"/>
      <c r="L171" s="476"/>
      <c r="M171" s="477"/>
      <c r="N171" s="458"/>
      <c r="O171" s="459"/>
      <c r="P171" s="459"/>
      <c r="Q171" s="459"/>
      <c r="R171" s="459"/>
      <c r="S171" s="459"/>
      <c r="T171" s="462"/>
      <c r="U171" s="463"/>
    </row>
    <row r="172" spans="1:21">
      <c r="A172" s="502" t="s">
        <v>75</v>
      </c>
      <c r="B172" s="503"/>
      <c r="C172" s="503"/>
      <c r="D172" s="503"/>
      <c r="E172" s="503"/>
      <c r="F172" s="503"/>
      <c r="G172" s="503"/>
      <c r="H172" s="503"/>
      <c r="I172" s="503"/>
      <c r="J172" s="503"/>
      <c r="K172" s="503"/>
      <c r="L172" s="503"/>
      <c r="M172" s="503"/>
      <c r="N172" s="252" t="s">
        <v>70</v>
      </c>
      <c r="O172" s="253" t="s">
        <v>169</v>
      </c>
      <c r="P172" s="150"/>
      <c r="Q172" s="181"/>
      <c r="R172" s="182"/>
      <c r="S172" s="255" t="s">
        <v>71</v>
      </c>
      <c r="T172" s="514" t="s">
        <v>73</v>
      </c>
      <c r="U172" s="515"/>
    </row>
    <row r="173" spans="1:21">
      <c r="A173" s="504" t="s">
        <v>66</v>
      </c>
      <c r="B173" s="505"/>
      <c r="C173" s="505"/>
      <c r="D173" s="505"/>
      <c r="E173" s="505"/>
      <c r="F173" s="505" t="s">
        <v>280</v>
      </c>
      <c r="G173" s="505"/>
      <c r="H173" s="505"/>
      <c r="I173" s="505"/>
      <c r="J173" s="505" t="s">
        <v>60</v>
      </c>
      <c r="K173" s="505"/>
      <c r="L173" s="505"/>
      <c r="M173" s="505"/>
      <c r="N173" s="252" t="s">
        <v>69</v>
      </c>
      <c r="O173" s="253" t="s">
        <v>169</v>
      </c>
      <c r="P173" s="148"/>
      <c r="Q173" s="166"/>
      <c r="R173" s="178"/>
      <c r="S173" s="257" t="s">
        <v>72</v>
      </c>
      <c r="T173" s="516" t="s">
        <v>74</v>
      </c>
      <c r="U173" s="517"/>
    </row>
    <row r="174" spans="1:21">
      <c r="A174" s="442" t="s">
        <v>281</v>
      </c>
      <c r="B174" s="443"/>
      <c r="C174" s="443"/>
      <c r="D174" s="443"/>
      <c r="E174" s="444"/>
      <c r="F174" s="448"/>
      <c r="G174" s="443"/>
      <c r="H174" s="443"/>
      <c r="I174" s="444"/>
      <c r="J174" s="448"/>
      <c r="K174" s="443"/>
      <c r="L174" s="443"/>
      <c r="M174" s="443"/>
      <c r="N174" s="252" t="s">
        <v>67</v>
      </c>
      <c r="O174" s="253" t="s">
        <v>169</v>
      </c>
      <c r="P174" s="149">
        <v>14</v>
      </c>
      <c r="Q174" s="166"/>
      <c r="R174" s="178"/>
      <c r="S174" s="450">
        <v>1</v>
      </c>
      <c r="T174" s="452" t="s">
        <v>94</v>
      </c>
      <c r="U174" s="453"/>
    </row>
    <row r="175" spans="1:21" ht="13.8" thickBot="1">
      <c r="A175" s="445"/>
      <c r="B175" s="446"/>
      <c r="C175" s="446"/>
      <c r="D175" s="446"/>
      <c r="E175" s="447"/>
      <c r="F175" s="449"/>
      <c r="G175" s="446"/>
      <c r="H175" s="446"/>
      <c r="I175" s="447"/>
      <c r="J175" s="449"/>
      <c r="K175" s="446"/>
      <c r="L175" s="446"/>
      <c r="M175" s="446"/>
      <c r="N175" s="258" t="s">
        <v>68</v>
      </c>
      <c r="O175" s="253" t="s">
        <v>169</v>
      </c>
      <c r="P175" s="149">
        <v>21</v>
      </c>
      <c r="Q175" s="177"/>
      <c r="R175" s="180"/>
      <c r="S175" s="451"/>
      <c r="T175" s="449"/>
      <c r="U175" s="454"/>
    </row>
    <row r="176" spans="1:21" ht="13.8" thickTop="1">
      <c r="A176" s="260"/>
      <c r="B176" s="261" t="s">
        <v>65</v>
      </c>
      <c r="C176" s="397" t="s">
        <v>50</v>
      </c>
      <c r="D176" s="508"/>
      <c r="E176" s="398"/>
      <c r="F176" s="397" t="s">
        <v>51</v>
      </c>
      <c r="G176" s="508"/>
      <c r="H176" s="398"/>
      <c r="I176" s="509" t="s">
        <v>52</v>
      </c>
      <c r="J176" s="394"/>
      <c r="K176" s="396"/>
      <c r="L176" s="397" t="s">
        <v>61</v>
      </c>
      <c r="M176" s="508"/>
      <c r="N176" s="508"/>
      <c r="O176" s="508"/>
      <c r="P176" s="508"/>
      <c r="Q176" s="508"/>
      <c r="R176" s="508"/>
      <c r="S176" s="398"/>
      <c r="T176" s="397" t="s">
        <v>85</v>
      </c>
      <c r="U176" s="398"/>
    </row>
    <row r="177" spans="1:21">
      <c r="A177" s="262"/>
      <c r="B177" s="263" t="s">
        <v>64</v>
      </c>
      <c r="C177" s="510" t="s">
        <v>47</v>
      </c>
      <c r="D177" s="512" t="s">
        <v>48</v>
      </c>
      <c r="E177" s="417" t="s">
        <v>49</v>
      </c>
      <c r="F177" s="510" t="s">
        <v>47</v>
      </c>
      <c r="G177" s="512" t="s">
        <v>48</v>
      </c>
      <c r="H177" s="417" t="s">
        <v>49</v>
      </c>
      <c r="I177" s="518" t="s">
        <v>53</v>
      </c>
      <c r="J177" s="519"/>
      <c r="K177" s="517"/>
      <c r="L177" s="500" t="s">
        <v>56</v>
      </c>
      <c r="M177" s="501"/>
      <c r="N177" s="498" t="s">
        <v>57</v>
      </c>
      <c r="O177" s="498" t="s">
        <v>58</v>
      </c>
      <c r="P177" s="498" t="s">
        <v>97</v>
      </c>
      <c r="Q177" s="498" t="s">
        <v>59</v>
      </c>
      <c r="R177" s="498" t="s">
        <v>168</v>
      </c>
      <c r="S177" s="264" t="s">
        <v>60</v>
      </c>
      <c r="T177" s="265" t="s">
        <v>62</v>
      </c>
      <c r="U177" s="266"/>
    </row>
    <row r="178" spans="1:21" ht="13.8" thickBot="1">
      <c r="A178" s="267"/>
      <c r="B178" s="268"/>
      <c r="C178" s="511"/>
      <c r="D178" s="513"/>
      <c r="E178" s="418"/>
      <c r="F178" s="511"/>
      <c r="G178" s="513"/>
      <c r="H178" s="418"/>
      <c r="I178" s="520"/>
      <c r="J178" s="521"/>
      <c r="K178" s="522"/>
      <c r="L178" s="270" t="s">
        <v>54</v>
      </c>
      <c r="M178" s="271" t="s">
        <v>55</v>
      </c>
      <c r="N178" s="499"/>
      <c r="O178" s="499"/>
      <c r="P178" s="499"/>
      <c r="Q178" s="535"/>
      <c r="R178" s="535"/>
      <c r="S178" s="272" t="s">
        <v>61</v>
      </c>
      <c r="T178" s="267" t="s">
        <v>63</v>
      </c>
      <c r="U178" s="269" t="s">
        <v>49</v>
      </c>
    </row>
    <row r="179" spans="1:21" ht="13.8" thickTop="1">
      <c r="A179" s="419" t="s">
        <v>187</v>
      </c>
      <c r="B179" s="420"/>
      <c r="C179" s="232"/>
      <c r="D179" s="233"/>
      <c r="E179" s="234">
        <v>5550</v>
      </c>
      <c r="F179" s="232"/>
      <c r="G179" s="233"/>
      <c r="H179" s="234"/>
      <c r="I179" s="478">
        <v>5550</v>
      </c>
      <c r="J179" s="479"/>
      <c r="K179" s="480"/>
      <c r="L179" s="240">
        <v>344.1</v>
      </c>
      <c r="M179" s="235">
        <v>80.48</v>
      </c>
      <c r="N179" s="235">
        <v>409</v>
      </c>
      <c r="O179" s="235">
        <v>170.38</v>
      </c>
      <c r="P179" s="235">
        <v>3.89</v>
      </c>
      <c r="Q179" s="236">
        <f>I179*0.039102</f>
        <v>217.02</v>
      </c>
      <c r="R179" s="236"/>
      <c r="S179" s="234">
        <v>32.4</v>
      </c>
      <c r="T179" s="232"/>
      <c r="U179" s="234">
        <f>E179+H179-SUM(L179:S179)</f>
        <v>4292.7299999999996</v>
      </c>
    </row>
    <row r="180" spans="1:21">
      <c r="A180" s="98">
        <v>1</v>
      </c>
      <c r="B180" s="99">
        <v>36808</v>
      </c>
      <c r="C180" s="220">
        <v>72</v>
      </c>
      <c r="D180" s="221">
        <v>14</v>
      </c>
      <c r="E180" s="215">
        <f>'Payroll Register'!Z14</f>
        <v>1008</v>
      </c>
      <c r="F180" s="220"/>
      <c r="G180" s="221"/>
      <c r="H180" s="215"/>
      <c r="I180" s="414">
        <f>IF(E180&gt;0,I179+E180+H180,"")</f>
        <v>6558</v>
      </c>
      <c r="J180" s="530"/>
      <c r="K180" s="531"/>
      <c r="L180" s="300">
        <f>IF(E180&gt;0,(E180+H180)*0.062,"")</f>
        <v>62.5</v>
      </c>
      <c r="M180" s="222">
        <f>IF(E180&gt;0,(E180+H180)*0.0145,"")</f>
        <v>14.62</v>
      </c>
      <c r="N180" s="222">
        <f>'Payroll Register'!AC14</f>
        <v>97</v>
      </c>
      <c r="O180" s="222">
        <f>IF(E180&gt;0,(E180+H180)*0.0307,"")</f>
        <v>30.95</v>
      </c>
      <c r="P180" s="222">
        <f>IF(E180&gt;0,(E180+H180)*0.0007,"")</f>
        <v>0.71</v>
      </c>
      <c r="Q180" s="223">
        <f t="shared" ref="Q180:Q185" si="39">IF(C180&gt;0,(E180+H180)*0.039102,"")</f>
        <v>39.409999999999997</v>
      </c>
      <c r="R180" s="223"/>
      <c r="S180" s="215"/>
      <c r="T180" s="220">
        <v>680</v>
      </c>
      <c r="U180" s="215">
        <f>IF(E180&gt;0,E180+H180-SUM(L180:S180),"")</f>
        <v>762.81</v>
      </c>
    </row>
    <row r="181" spans="1:21">
      <c r="A181" s="42">
        <v>2</v>
      </c>
      <c r="B181" s="99">
        <v>39378</v>
      </c>
      <c r="C181" s="210"/>
      <c r="D181" s="211"/>
      <c r="E181" s="215" t="str">
        <f>IF(C181&gt;0,C181*D181,"")</f>
        <v/>
      </c>
      <c r="F181" s="210"/>
      <c r="G181" s="211"/>
      <c r="H181" s="212"/>
      <c r="I181" s="414" t="str">
        <f>IF(C181&gt;0,I180+E181+H181,"")</f>
        <v/>
      </c>
      <c r="J181" s="542"/>
      <c r="K181" s="543"/>
      <c r="L181" s="300" t="str">
        <f>IF(C181&gt;0,(E181+H181)*0.062,"")</f>
        <v/>
      </c>
      <c r="M181" s="222" t="str">
        <f>IF(C181&gt;0,(E181+H181)*0.0145,"")</f>
        <v/>
      </c>
      <c r="N181" s="213"/>
      <c r="O181" s="222" t="str">
        <f>IF(C181&gt;0,(E181+H181)*0.0307,"")</f>
        <v/>
      </c>
      <c r="P181" s="222" t="str">
        <f>IF(C181&gt;0,(E181+H181)*0.0007,"")</f>
        <v/>
      </c>
      <c r="Q181" s="223" t="str">
        <f t="shared" si="39"/>
        <v/>
      </c>
      <c r="R181" s="214"/>
      <c r="S181" s="212"/>
      <c r="T181" s="210"/>
      <c r="U181" s="215" t="str">
        <f>IF(C181&gt;0,E181+H181-SUM(L181:S181),"")</f>
        <v/>
      </c>
    </row>
    <row r="182" spans="1:21">
      <c r="A182" s="42">
        <v>3</v>
      </c>
      <c r="B182" s="99">
        <v>39392</v>
      </c>
      <c r="C182" s="210"/>
      <c r="D182" s="211"/>
      <c r="E182" s="215" t="str">
        <f>IF(C182&gt;0,C182*D182,"")</f>
        <v/>
      </c>
      <c r="F182" s="210"/>
      <c r="G182" s="211"/>
      <c r="H182" s="212"/>
      <c r="I182" s="414" t="str">
        <f>IF(C182&gt;0,I181+E182+H182,"")</f>
        <v/>
      </c>
      <c r="J182" s="542"/>
      <c r="K182" s="543"/>
      <c r="L182" s="300" t="str">
        <f>IF(C182&gt;0,(E182+H182)*0.062,"")</f>
        <v/>
      </c>
      <c r="M182" s="222" t="str">
        <f>IF(C182&gt;0,(E182+H182)*0.0145,"")</f>
        <v/>
      </c>
      <c r="N182" s="213"/>
      <c r="O182" s="222" t="str">
        <f>IF(C182&gt;0,(E182+H182)*0.0307,"")</f>
        <v/>
      </c>
      <c r="P182" s="222" t="str">
        <f>IF(C182&gt;0,(E182+H182)*0.0007,"")</f>
        <v/>
      </c>
      <c r="Q182" s="223" t="str">
        <f t="shared" si="39"/>
        <v/>
      </c>
      <c r="R182" s="214"/>
      <c r="S182" s="212"/>
      <c r="T182" s="210"/>
      <c r="U182" s="215" t="str">
        <f>IF(C182&gt;0,E182+H182-SUM(L182:S182),"")</f>
        <v/>
      </c>
    </row>
    <row r="183" spans="1:21">
      <c r="A183" s="42">
        <v>4</v>
      </c>
      <c r="B183" s="99">
        <v>39406</v>
      </c>
      <c r="C183" s="210"/>
      <c r="D183" s="211"/>
      <c r="E183" s="215" t="str">
        <f>IF(C183&gt;0,C183*D183,"")</f>
        <v/>
      </c>
      <c r="F183" s="210"/>
      <c r="G183" s="211"/>
      <c r="H183" s="212"/>
      <c r="I183" s="414" t="str">
        <f>IF(C183&gt;0,I182+E183+H183,"")</f>
        <v/>
      </c>
      <c r="J183" s="542"/>
      <c r="K183" s="543"/>
      <c r="L183" s="300" t="str">
        <f>IF(C183&gt;0,(E183+H183)*0.062,"")</f>
        <v/>
      </c>
      <c r="M183" s="222" t="str">
        <f>IF(C183&gt;0,(E183+H183)*0.0145,"")</f>
        <v/>
      </c>
      <c r="N183" s="213"/>
      <c r="O183" s="222" t="str">
        <f>IF(C183&gt;0,(E183+H183)*0.0307,"")</f>
        <v/>
      </c>
      <c r="P183" s="222" t="str">
        <f>IF(C183&gt;0,(E183+H183)*0.0007,"")</f>
        <v/>
      </c>
      <c r="Q183" s="223" t="str">
        <f t="shared" si="39"/>
        <v/>
      </c>
      <c r="R183" s="214"/>
      <c r="S183" s="212"/>
      <c r="T183" s="210"/>
      <c r="U183" s="215" t="str">
        <f>IF(C183&gt;0,E183+H183-SUM(L183:S183),"")</f>
        <v/>
      </c>
    </row>
    <row r="184" spans="1:21">
      <c r="A184" s="42">
        <v>5</v>
      </c>
      <c r="B184" s="99">
        <v>39420</v>
      </c>
      <c r="C184" s="210"/>
      <c r="D184" s="211"/>
      <c r="E184" s="215" t="str">
        <f>IF(C184&gt;0,C184*D184,"")</f>
        <v/>
      </c>
      <c r="F184" s="210"/>
      <c r="G184" s="211"/>
      <c r="H184" s="212"/>
      <c r="I184" s="414" t="str">
        <f>IF(C184&gt;0,I183+E184+H184,"")</f>
        <v/>
      </c>
      <c r="J184" s="542"/>
      <c r="K184" s="543"/>
      <c r="L184" s="300" t="str">
        <f>IF(C184&gt;0,(E184+H184)*0.062,"")</f>
        <v/>
      </c>
      <c r="M184" s="222" t="str">
        <f>IF(C184&gt;0,(E184+H184)*0.0145,"")</f>
        <v/>
      </c>
      <c r="N184" s="213"/>
      <c r="O184" s="222" t="str">
        <f>IF(C184&gt;0,(E184+H184)*0.0307,"")</f>
        <v/>
      </c>
      <c r="P184" s="222" t="str">
        <f>IF(C184&gt;0,(E184+H184)*0.0007,"")</f>
        <v/>
      </c>
      <c r="Q184" s="223" t="str">
        <f t="shared" si="39"/>
        <v/>
      </c>
      <c r="R184" s="214"/>
      <c r="S184" s="212"/>
      <c r="T184" s="210"/>
      <c r="U184" s="215" t="str">
        <f>IF(C184&gt;0,E184+H184-SUM(L184:S184),"")</f>
        <v/>
      </c>
    </row>
    <row r="185" spans="1:21">
      <c r="A185" s="42">
        <v>6</v>
      </c>
      <c r="B185" s="99">
        <v>39434</v>
      </c>
      <c r="C185" s="210"/>
      <c r="D185" s="211"/>
      <c r="E185" s="215" t="str">
        <f>IF(C185&gt;0,C185*D185,"")</f>
        <v/>
      </c>
      <c r="F185" s="210"/>
      <c r="G185" s="211"/>
      <c r="H185" s="212"/>
      <c r="I185" s="523" t="str">
        <f>IF(C185&gt;0,I184+E185+H185,"")</f>
        <v/>
      </c>
      <c r="J185" s="542"/>
      <c r="K185" s="543"/>
      <c r="L185" s="305" t="str">
        <f>IF(C185&gt;0,(E185+H185)*0.062,"")</f>
        <v/>
      </c>
      <c r="M185" s="303" t="str">
        <f>IF(C185&gt;0,(E185+H185)*0.0145,"")</f>
        <v/>
      </c>
      <c r="N185" s="217"/>
      <c r="O185" s="303" t="str">
        <f>IF(C185&gt;0,(E185+H185)*0.0307,"")</f>
        <v/>
      </c>
      <c r="P185" s="303" t="str">
        <f>IF(C185&gt;0,(E185+H185)*0.0007,"")</f>
        <v/>
      </c>
      <c r="Q185" s="223" t="str">
        <f t="shared" si="39"/>
        <v/>
      </c>
      <c r="R185" s="218"/>
      <c r="S185" s="216"/>
      <c r="T185" s="210"/>
      <c r="U185" s="219" t="str">
        <f>IF(C185&gt;0,E185+H185-SUM(L185:S185),"")</f>
        <v/>
      </c>
    </row>
    <row r="186" spans="1:21">
      <c r="A186" s="504" t="s">
        <v>184</v>
      </c>
      <c r="B186" s="538"/>
      <c r="C186" s="220" t="str">
        <f>IF(C185&gt;0,SUM(C180:C185),"")</f>
        <v/>
      </c>
      <c r="D186" s="221"/>
      <c r="E186" s="215" t="str">
        <f>IF($C185&gt;0,SUM(E180:E185),"")</f>
        <v/>
      </c>
      <c r="F186" s="220"/>
      <c r="G186" s="221"/>
      <c r="H186" s="215"/>
      <c r="I186" s="414" t="str">
        <f>IF(AND(C185&gt;0,E186&gt;0),E186+H186,"")</f>
        <v/>
      </c>
      <c r="J186" s="542"/>
      <c r="K186" s="543"/>
      <c r="L186" s="300" t="str">
        <f>IF(C185&gt;0,SUM(L180:L185),"")</f>
        <v/>
      </c>
      <c r="M186" s="222" t="str">
        <f>IF(C185&gt;0,SUM(M180:M185),"")</f>
        <v/>
      </c>
      <c r="N186" s="222" t="str">
        <f>IF(N185&gt;0,SUM(N180:N185),"")</f>
        <v/>
      </c>
      <c r="O186" s="222" t="str">
        <f>IF(C185&gt;0,SUM(O180:O185),"")</f>
        <v/>
      </c>
      <c r="P186" s="222" t="str">
        <f>IF(C185&gt;0,SUM(P180:P185),"")</f>
        <v/>
      </c>
      <c r="Q186" s="223" t="str">
        <f>IF(C185&gt;0,SUM(Q180:Q185),"")</f>
        <v/>
      </c>
      <c r="R186" s="223" t="str">
        <f>IF(R185&gt;0,SUM(R180:R185),"")</f>
        <v/>
      </c>
      <c r="S186" s="215" t="str">
        <f>IF(S185&gt;0,SUM(S180:S185),"")</f>
        <v/>
      </c>
      <c r="T186" s="220"/>
      <c r="U186" s="215" t="str">
        <f>IF(C185&gt;0,SUM(U180:U185),"")</f>
        <v/>
      </c>
    </row>
    <row r="187" spans="1:21" ht="13.8" thickBot="1">
      <c r="A187" s="539" t="s">
        <v>185</v>
      </c>
      <c r="B187" s="540"/>
      <c r="C187" s="227"/>
      <c r="D187" s="228"/>
      <c r="E187" s="226" t="str">
        <f>IF($C185&gt;0,E179+E186,"")</f>
        <v/>
      </c>
      <c r="F187" s="227"/>
      <c r="G187" s="228"/>
      <c r="H187" s="226"/>
      <c r="I187" s="532" t="str">
        <f>IF(E185&gt;0,I185,"")</f>
        <v/>
      </c>
      <c r="J187" s="544"/>
      <c r="K187" s="545"/>
      <c r="L187" s="301" t="str">
        <f>IF(AND(C185&gt;0),L179+L186,"")</f>
        <v/>
      </c>
      <c r="M187" s="229" t="str">
        <f>IF(C185&gt;0,M179+M186,"")</f>
        <v/>
      </c>
      <c r="N187" s="229" t="str">
        <f>IF(AND(N185&gt;0,N184&gt;0),N179+N186,"")</f>
        <v/>
      </c>
      <c r="O187" s="229" t="str">
        <f>IF(C185&gt;0,O179+O186,"")</f>
        <v/>
      </c>
      <c r="P187" s="229" t="str">
        <f>IF(C185&gt;0,P179+P186,"")</f>
        <v/>
      </c>
      <c r="Q187" s="230" t="str">
        <f>IF(C185&gt;0,Q179+Q186,"")</f>
        <v/>
      </c>
      <c r="R187" s="230" t="str">
        <f>IF(AND(R186&gt;0,R185&gt;0),R179+R186,"")</f>
        <v/>
      </c>
      <c r="S187" s="226" t="str">
        <f>IF(AND(S186&gt;0,S185&gt;0),S179+S186,"")</f>
        <v/>
      </c>
      <c r="T187" s="227"/>
      <c r="U187" s="215" t="str">
        <f>IF(C185&gt;0,SUM(U179:U185),"")</f>
        <v/>
      </c>
    </row>
    <row r="188" spans="1:21" ht="16.5" customHeight="1" thickTop="1">
      <c r="A188" s="37"/>
      <c r="B188" s="37"/>
      <c r="C188" s="37"/>
      <c r="D188" s="37"/>
      <c r="E188" s="37"/>
      <c r="F188" s="102" t="s">
        <v>163</v>
      </c>
      <c r="G188" s="101"/>
      <c r="H188" s="231"/>
      <c r="I188" s="536"/>
      <c r="J188" s="536"/>
      <c r="K188" s="536"/>
      <c r="L188" s="314"/>
      <c r="M188" s="315"/>
      <c r="N188" s="315"/>
      <c r="P188" s="315"/>
      <c r="Q188" s="316" t="s">
        <v>163</v>
      </c>
      <c r="R188" s="315"/>
      <c r="S188" s="231"/>
      <c r="T188" s="317"/>
      <c r="U188" s="231"/>
    </row>
    <row r="189" spans="1:21" ht="10.5" customHeight="1" thickBot="1"/>
    <row r="190" spans="1:21" ht="13.8" thickTop="1">
      <c r="A190" s="483" t="s">
        <v>45</v>
      </c>
      <c r="B190" s="484"/>
      <c r="C190" s="485" t="s">
        <v>76</v>
      </c>
      <c r="D190" s="412"/>
      <c r="E190" s="412"/>
      <c r="F190" s="412"/>
      <c r="G190" s="486"/>
      <c r="H190" s="485" t="s">
        <v>77</v>
      </c>
      <c r="I190" s="413"/>
      <c r="J190" s="408" t="s">
        <v>81</v>
      </c>
      <c r="K190" s="410"/>
      <c r="L190" s="481" t="s">
        <v>84</v>
      </c>
      <c r="M190" s="482"/>
      <c r="N190" s="152" t="s">
        <v>80</v>
      </c>
      <c r="O190" s="153"/>
      <c r="P190" s="153" t="s">
        <v>79</v>
      </c>
      <c r="Q190" s="153"/>
      <c r="R190" s="153"/>
      <c r="S190" s="153"/>
      <c r="T190" s="38" t="s">
        <v>78</v>
      </c>
      <c r="U190" s="39"/>
    </row>
    <row r="191" spans="1:21">
      <c r="A191" s="399" t="s">
        <v>109</v>
      </c>
      <c r="B191" s="400"/>
      <c r="C191" s="468" t="s">
        <v>142</v>
      </c>
      <c r="D191" s="469"/>
      <c r="E191" s="469"/>
      <c r="F191" s="469"/>
      <c r="G191" s="400"/>
      <c r="H191" s="468" t="s">
        <v>87</v>
      </c>
      <c r="I191" s="472"/>
      <c r="J191" s="40" t="s">
        <v>82</v>
      </c>
      <c r="K191" s="41" t="s">
        <v>83</v>
      </c>
      <c r="L191" s="474" t="s">
        <v>277</v>
      </c>
      <c r="M191" s="475"/>
      <c r="N191" s="456" t="s">
        <v>143</v>
      </c>
      <c r="O191" s="457"/>
      <c r="P191" s="457" t="s">
        <v>144</v>
      </c>
      <c r="Q191" s="457"/>
      <c r="R191" s="457"/>
      <c r="S191" s="457"/>
      <c r="T191" s="460" t="s">
        <v>128</v>
      </c>
      <c r="U191" s="461"/>
    </row>
    <row r="192" spans="1:21" ht="15">
      <c r="A192" s="401"/>
      <c r="B192" s="402"/>
      <c r="C192" s="470"/>
      <c r="D192" s="471"/>
      <c r="E192" s="471"/>
      <c r="F192" s="471"/>
      <c r="G192" s="402"/>
      <c r="H192" s="470"/>
      <c r="I192" s="473"/>
      <c r="J192" s="56"/>
      <c r="K192" s="57" t="s">
        <v>88</v>
      </c>
      <c r="L192" s="476"/>
      <c r="M192" s="477"/>
      <c r="N192" s="458"/>
      <c r="O192" s="459"/>
      <c r="P192" s="459"/>
      <c r="Q192" s="459"/>
      <c r="R192" s="459"/>
      <c r="S192" s="459"/>
      <c r="T192" s="462"/>
      <c r="U192" s="463"/>
    </row>
    <row r="193" spans="1:21">
      <c r="A193" s="464" t="s">
        <v>75</v>
      </c>
      <c r="B193" s="465"/>
      <c r="C193" s="465"/>
      <c r="D193" s="465"/>
      <c r="E193" s="465"/>
      <c r="F193" s="465"/>
      <c r="G193" s="465"/>
      <c r="H193" s="465"/>
      <c r="I193" s="465"/>
      <c r="J193" s="465"/>
      <c r="K193" s="465"/>
      <c r="L193" s="465"/>
      <c r="M193" s="465"/>
      <c r="N193" s="154" t="s">
        <v>70</v>
      </c>
      <c r="O193" s="155" t="s">
        <v>169</v>
      </c>
      <c r="P193" s="150">
        <v>2650</v>
      </c>
      <c r="Q193" s="181" t="s">
        <v>171</v>
      </c>
      <c r="R193" s="182"/>
      <c r="S193" s="156" t="s">
        <v>71</v>
      </c>
      <c r="T193" s="466" t="s">
        <v>73</v>
      </c>
      <c r="U193" s="467"/>
    </row>
    <row r="194" spans="1:21">
      <c r="A194" s="428" t="s">
        <v>66</v>
      </c>
      <c r="B194" s="455"/>
      <c r="C194" s="455"/>
      <c r="D194" s="455"/>
      <c r="E194" s="455"/>
      <c r="F194" s="455" t="s">
        <v>280</v>
      </c>
      <c r="G194" s="455"/>
      <c r="H194" s="455"/>
      <c r="I194" s="455"/>
      <c r="J194" s="455" t="s">
        <v>60</v>
      </c>
      <c r="K194" s="455"/>
      <c r="L194" s="455"/>
      <c r="M194" s="455"/>
      <c r="N194" s="154" t="s">
        <v>69</v>
      </c>
      <c r="O194" s="155" t="s">
        <v>169</v>
      </c>
      <c r="P194" s="148">
        <v>611.54</v>
      </c>
      <c r="Q194" s="166"/>
      <c r="R194" s="178"/>
      <c r="S194" s="157" t="s">
        <v>72</v>
      </c>
      <c r="T194" s="441" t="s">
        <v>74</v>
      </c>
      <c r="U194" s="432"/>
    </row>
    <row r="195" spans="1:21">
      <c r="A195" s="442" t="s">
        <v>145</v>
      </c>
      <c r="B195" s="443"/>
      <c r="C195" s="443"/>
      <c r="D195" s="443"/>
      <c r="E195" s="444"/>
      <c r="F195" s="448"/>
      <c r="G195" s="443"/>
      <c r="H195" s="443"/>
      <c r="I195" s="444"/>
      <c r="J195" s="448"/>
      <c r="K195" s="443"/>
      <c r="L195" s="443"/>
      <c r="M195" s="443"/>
      <c r="N195" s="154" t="s">
        <v>67</v>
      </c>
      <c r="O195" s="155" t="s">
        <v>169</v>
      </c>
      <c r="P195" s="149">
        <v>15.29</v>
      </c>
      <c r="Q195" s="166"/>
      <c r="R195" s="178"/>
      <c r="S195" s="546" t="s">
        <v>146</v>
      </c>
      <c r="T195" s="452" t="s">
        <v>131</v>
      </c>
      <c r="U195" s="453"/>
    </row>
    <row r="196" spans="1:21" ht="13.8" thickBot="1">
      <c r="A196" s="445"/>
      <c r="B196" s="446"/>
      <c r="C196" s="446"/>
      <c r="D196" s="446"/>
      <c r="E196" s="447"/>
      <c r="F196" s="449"/>
      <c r="G196" s="446"/>
      <c r="H196" s="446"/>
      <c r="I196" s="447"/>
      <c r="J196" s="449"/>
      <c r="K196" s="446"/>
      <c r="L196" s="446"/>
      <c r="M196" s="446"/>
      <c r="N196" s="158" t="s">
        <v>68</v>
      </c>
      <c r="O196" s="155" t="s">
        <v>169</v>
      </c>
      <c r="P196" s="149">
        <v>22.94</v>
      </c>
      <c r="Q196" s="177"/>
      <c r="R196" s="180"/>
      <c r="S196" s="547"/>
      <c r="T196" s="449"/>
      <c r="U196" s="454"/>
    </row>
    <row r="197" spans="1:21" ht="13.8" thickTop="1">
      <c r="A197" s="260"/>
      <c r="B197" s="261" t="s">
        <v>65</v>
      </c>
      <c r="C197" s="397" t="s">
        <v>50</v>
      </c>
      <c r="D197" s="508"/>
      <c r="E197" s="398"/>
      <c r="F197" s="397" t="s">
        <v>51</v>
      </c>
      <c r="G197" s="508"/>
      <c r="H197" s="398"/>
      <c r="I197" s="509" t="s">
        <v>52</v>
      </c>
      <c r="J197" s="394"/>
      <c r="K197" s="396"/>
      <c r="L197" s="397" t="s">
        <v>61</v>
      </c>
      <c r="M197" s="508"/>
      <c r="N197" s="508"/>
      <c r="O197" s="508"/>
      <c r="P197" s="508"/>
      <c r="Q197" s="508"/>
      <c r="R197" s="508"/>
      <c r="S197" s="398"/>
      <c r="T197" s="397" t="s">
        <v>85</v>
      </c>
      <c r="U197" s="398"/>
    </row>
    <row r="198" spans="1:21">
      <c r="A198" s="262"/>
      <c r="B198" s="263" t="s">
        <v>64</v>
      </c>
      <c r="C198" s="510" t="s">
        <v>47</v>
      </c>
      <c r="D198" s="512" t="s">
        <v>48</v>
      </c>
      <c r="E198" s="417" t="s">
        <v>49</v>
      </c>
      <c r="F198" s="510" t="s">
        <v>47</v>
      </c>
      <c r="G198" s="512" t="s">
        <v>48</v>
      </c>
      <c r="H198" s="417" t="s">
        <v>49</v>
      </c>
      <c r="I198" s="518" t="s">
        <v>53</v>
      </c>
      <c r="J198" s="519"/>
      <c r="K198" s="517"/>
      <c r="L198" s="500" t="s">
        <v>56</v>
      </c>
      <c r="M198" s="501"/>
      <c r="N198" s="498" t="s">
        <v>57</v>
      </c>
      <c r="O198" s="498" t="s">
        <v>58</v>
      </c>
      <c r="P198" s="498" t="s">
        <v>97</v>
      </c>
      <c r="Q198" s="498" t="s">
        <v>59</v>
      </c>
      <c r="R198" s="498" t="s">
        <v>168</v>
      </c>
      <c r="S198" s="264" t="s">
        <v>60</v>
      </c>
      <c r="T198" s="265" t="s">
        <v>62</v>
      </c>
      <c r="U198" s="266"/>
    </row>
    <row r="199" spans="1:21" ht="13.8" thickBot="1">
      <c r="A199" s="267"/>
      <c r="B199" s="268"/>
      <c r="C199" s="511"/>
      <c r="D199" s="513"/>
      <c r="E199" s="418"/>
      <c r="F199" s="511"/>
      <c r="G199" s="513"/>
      <c r="H199" s="418"/>
      <c r="I199" s="520"/>
      <c r="J199" s="521"/>
      <c r="K199" s="522"/>
      <c r="L199" s="270" t="s">
        <v>54</v>
      </c>
      <c r="M199" s="271" t="s">
        <v>55</v>
      </c>
      <c r="N199" s="499"/>
      <c r="O199" s="499"/>
      <c r="P199" s="499"/>
      <c r="Q199" s="535"/>
      <c r="R199" s="535"/>
      <c r="S199" s="272" t="s">
        <v>61</v>
      </c>
      <c r="T199" s="267" t="s">
        <v>63</v>
      </c>
      <c r="U199" s="269" t="s">
        <v>49</v>
      </c>
    </row>
    <row r="200" spans="1:21" ht="13.8" thickTop="1">
      <c r="A200" s="419" t="s">
        <v>187</v>
      </c>
      <c r="B200" s="420"/>
      <c r="C200" s="232"/>
      <c r="D200" s="233"/>
      <c r="E200" s="234">
        <v>10260</v>
      </c>
      <c r="F200" s="232"/>
      <c r="G200" s="233"/>
      <c r="H200" s="234"/>
      <c r="I200" s="478">
        <v>10260</v>
      </c>
      <c r="J200" s="479"/>
      <c r="K200" s="480"/>
      <c r="L200" s="240">
        <v>636.12</v>
      </c>
      <c r="M200" s="235">
        <v>148.77000000000001</v>
      </c>
      <c r="N200" s="235">
        <v>1606</v>
      </c>
      <c r="O200" s="235">
        <v>314.98</v>
      </c>
      <c r="P200" s="235">
        <v>7.18</v>
      </c>
      <c r="Q200" s="236">
        <f>I200*0.039102</f>
        <v>401.19</v>
      </c>
      <c r="R200" s="236"/>
      <c r="S200" s="234">
        <v>59.4</v>
      </c>
      <c r="T200" s="232"/>
      <c r="U200" s="234">
        <f>E200+H200-SUM(L200:S200)</f>
        <v>7086.36</v>
      </c>
    </row>
    <row r="201" spans="1:21">
      <c r="A201" s="98">
        <v>1</v>
      </c>
      <c r="B201" s="99">
        <v>36808</v>
      </c>
      <c r="C201" s="220">
        <v>80</v>
      </c>
      <c r="D201" s="221"/>
      <c r="E201" s="215">
        <v>1223.08</v>
      </c>
      <c r="F201" s="220"/>
      <c r="G201" s="221"/>
      <c r="H201" s="215"/>
      <c r="I201" s="414">
        <f>I200+E201+H201</f>
        <v>11483.08</v>
      </c>
      <c r="J201" s="415"/>
      <c r="K201" s="416"/>
      <c r="L201" s="300">
        <f>IF(E201&gt;0,(E201+H201)*0.062,"")</f>
        <v>75.83</v>
      </c>
      <c r="M201" s="222">
        <f t="shared" ref="M201:M206" si="40">IF(E201&gt;0,(E201+H201)*0.0145,"")</f>
        <v>17.73</v>
      </c>
      <c r="N201" s="222">
        <f>'Payroll Register'!AC15</f>
        <v>154</v>
      </c>
      <c r="O201" s="222">
        <f t="shared" ref="O201:O206" si="41">IF(E201&gt;0,(E201+H201)*0.0307,"")</f>
        <v>37.549999999999997</v>
      </c>
      <c r="P201" s="222">
        <f>IF(E201&gt;0,(E201+H201)*0.0007,"")</f>
        <v>0.86</v>
      </c>
      <c r="Q201" s="223">
        <f>IF(C201&gt;0,(E201+H201)*0.039102,"")</f>
        <v>47.82</v>
      </c>
      <c r="R201" s="223"/>
      <c r="S201" s="215"/>
      <c r="T201" s="220">
        <v>681</v>
      </c>
      <c r="U201" s="215">
        <f>E201+H201-SUM(L201:S201)</f>
        <v>889.29</v>
      </c>
    </row>
    <row r="202" spans="1:21">
      <c r="A202" s="42">
        <v>2</v>
      </c>
      <c r="B202" s="99">
        <v>39378</v>
      </c>
      <c r="C202" s="210"/>
      <c r="D202" s="211"/>
      <c r="E202" s="212"/>
      <c r="F202" s="210"/>
      <c r="G202" s="211"/>
      <c r="H202" s="212"/>
      <c r="I202" s="490" t="str">
        <f>IF(AND(I201&gt;0,E202&gt;0),I201+E202+H202,"")</f>
        <v/>
      </c>
      <c r="J202" s="491"/>
      <c r="K202" s="492"/>
      <c r="L202" s="300" t="str">
        <f t="shared" ref="L202:L206" si="42">IF(E202&gt;0,(E202+H202)*0.062,"")</f>
        <v/>
      </c>
      <c r="M202" s="222" t="str">
        <f t="shared" si="40"/>
        <v/>
      </c>
      <c r="N202" s="213"/>
      <c r="O202" s="222" t="str">
        <f t="shared" si="41"/>
        <v/>
      </c>
      <c r="P202" s="222" t="str">
        <f t="shared" ref="P202:P206" si="43">IF(E202&gt;0,(E202+H202)*0.0007,"")</f>
        <v/>
      </c>
      <c r="Q202" s="223" t="str">
        <f t="shared" ref="Q202:Q204" si="44">IF(C202&gt;0,(E202+H202)*0.039102,"")</f>
        <v/>
      </c>
      <c r="R202" s="214"/>
      <c r="S202" s="212"/>
      <c r="T202" s="210"/>
      <c r="U202" s="215" t="str">
        <f>IF(E202&gt;0,E202+H202-SUM(L202:S202),"")</f>
        <v/>
      </c>
    </row>
    <row r="203" spans="1:21">
      <c r="A203" s="42">
        <v>3</v>
      </c>
      <c r="B203" s="99">
        <v>39392</v>
      </c>
      <c r="C203" s="210"/>
      <c r="D203" s="211"/>
      <c r="E203" s="212"/>
      <c r="F203" s="210"/>
      <c r="G203" s="211"/>
      <c r="H203" s="212"/>
      <c r="I203" s="490" t="str">
        <f>IF(AND(I202&gt;0,E203&gt;0),I202+E203+H203,"")</f>
        <v/>
      </c>
      <c r="J203" s="491"/>
      <c r="K203" s="492"/>
      <c r="L203" s="300" t="str">
        <f t="shared" si="42"/>
        <v/>
      </c>
      <c r="M203" s="222" t="str">
        <f t="shared" si="40"/>
        <v/>
      </c>
      <c r="N203" s="213"/>
      <c r="O203" s="222" t="str">
        <f t="shared" si="41"/>
        <v/>
      </c>
      <c r="P203" s="222" t="str">
        <f t="shared" si="43"/>
        <v/>
      </c>
      <c r="Q203" s="223" t="str">
        <f t="shared" si="44"/>
        <v/>
      </c>
      <c r="R203" s="214"/>
      <c r="S203" s="212"/>
      <c r="T203" s="210"/>
      <c r="U203" s="215" t="str">
        <f>IF(E203&gt;0,E203+H203-SUM(L203:S203),"")</f>
        <v/>
      </c>
    </row>
    <row r="204" spans="1:21">
      <c r="A204" s="42">
        <v>4</v>
      </c>
      <c r="B204" s="99">
        <v>39399</v>
      </c>
      <c r="C204" s="210"/>
      <c r="D204" s="211"/>
      <c r="E204" s="212"/>
      <c r="F204" s="210"/>
      <c r="G204" s="211"/>
      <c r="H204" s="212"/>
      <c r="I204" s="493" t="str">
        <f>IF(AND(I203&gt;0,E204&gt;0),I203+E204+H204,"")</f>
        <v/>
      </c>
      <c r="J204" s="494"/>
      <c r="K204" s="495"/>
      <c r="L204" s="300" t="str">
        <f t="shared" si="42"/>
        <v/>
      </c>
      <c r="M204" s="303" t="str">
        <f t="shared" si="40"/>
        <v/>
      </c>
      <c r="N204" s="217"/>
      <c r="O204" s="303" t="str">
        <f t="shared" si="41"/>
        <v/>
      </c>
      <c r="P204" s="222" t="str">
        <f t="shared" si="43"/>
        <v/>
      </c>
      <c r="Q204" s="223" t="str">
        <f t="shared" si="44"/>
        <v/>
      </c>
      <c r="R204" s="218"/>
      <c r="S204" s="216"/>
      <c r="T204" s="210"/>
      <c r="U204" s="219" t="str">
        <f>IF(E204&gt;0,E204+H204-SUM(L204:S204),"")</f>
        <v/>
      </c>
    </row>
    <row r="205" spans="1:21">
      <c r="A205" s="42">
        <v>5</v>
      </c>
      <c r="B205" s="99"/>
      <c r="C205" s="210"/>
      <c r="D205" s="211"/>
      <c r="E205" s="212"/>
      <c r="F205" s="210"/>
      <c r="G205" s="211"/>
      <c r="H205" s="212"/>
      <c r="I205" s="490" t="str">
        <f>IF(AND(I204&gt;0,E205&gt;0),I204+E205+H205,"")</f>
        <v/>
      </c>
      <c r="J205" s="491"/>
      <c r="K205" s="492"/>
      <c r="L205" s="300" t="str">
        <f t="shared" si="42"/>
        <v/>
      </c>
      <c r="M205" s="222" t="str">
        <f t="shared" si="40"/>
        <v/>
      </c>
      <c r="N205" s="213"/>
      <c r="O205" s="222" t="str">
        <f t="shared" si="41"/>
        <v/>
      </c>
      <c r="P205" s="222" t="str">
        <f t="shared" si="43"/>
        <v/>
      </c>
      <c r="Q205" s="223" t="str">
        <f t="shared" ref="Q205:Q206" si="45">IF(E205&gt;0,(E205+H205)*0.03928,"")</f>
        <v/>
      </c>
      <c r="R205" s="214"/>
      <c r="S205" s="212"/>
      <c r="T205" s="210"/>
      <c r="U205" s="215" t="str">
        <f>IF(E205&gt;0,E205+H205-SUM(L205:S205),"")</f>
        <v/>
      </c>
    </row>
    <row r="206" spans="1:21">
      <c r="A206" s="42">
        <v>6</v>
      </c>
      <c r="B206" s="99"/>
      <c r="C206" s="210"/>
      <c r="D206" s="211"/>
      <c r="E206" s="212"/>
      <c r="F206" s="210"/>
      <c r="G206" s="211"/>
      <c r="H206" s="212"/>
      <c r="I206" s="490" t="str">
        <f>IF(AND(I205&gt;0,E206&gt;0),I205+E206+H206,"")</f>
        <v/>
      </c>
      <c r="J206" s="491"/>
      <c r="K206" s="492"/>
      <c r="L206" s="300" t="str">
        <f t="shared" si="42"/>
        <v/>
      </c>
      <c r="M206" s="303" t="str">
        <f t="shared" si="40"/>
        <v/>
      </c>
      <c r="N206" s="213"/>
      <c r="O206" s="303" t="str">
        <f t="shared" si="41"/>
        <v/>
      </c>
      <c r="P206" s="222" t="str">
        <f t="shared" si="43"/>
        <v/>
      </c>
      <c r="Q206" s="223" t="str">
        <f t="shared" si="45"/>
        <v/>
      </c>
      <c r="R206" s="214"/>
      <c r="S206" s="212"/>
      <c r="T206" s="210"/>
      <c r="U206" s="215" t="str">
        <f>IF(E206&gt;0,E206+H206-SUM(L206:S206),"")</f>
        <v/>
      </c>
    </row>
    <row r="207" spans="1:21">
      <c r="A207" s="504" t="s">
        <v>184</v>
      </c>
      <c r="B207" s="538"/>
      <c r="C207" s="220" t="str">
        <f>IF($C204&gt;0,SUM(C201:C206),"")</f>
        <v/>
      </c>
      <c r="D207" s="221"/>
      <c r="E207" s="215" t="str">
        <f>IF($E204&gt;0,SUM(E201:E206),"")</f>
        <v/>
      </c>
      <c r="F207" s="220"/>
      <c r="G207" s="221"/>
      <c r="H207" s="215"/>
      <c r="I207" s="414" t="str">
        <f>IF(AND(E204&gt;0,E207&gt;0),E207+H207,"")</f>
        <v/>
      </c>
      <c r="J207" s="415"/>
      <c r="K207" s="416"/>
      <c r="L207" s="300" t="str">
        <f>IF(E204&gt;0,SUM(L201:L206),"")</f>
        <v/>
      </c>
      <c r="M207" s="222" t="str">
        <f>IF(E204&gt;0,SUM(M201:M206),"")</f>
        <v/>
      </c>
      <c r="N207" s="222" t="str">
        <f>IF(N204&gt;0,SUM(N201:N206),"")</f>
        <v/>
      </c>
      <c r="O207" s="222" t="str">
        <f>IF(E204&gt;0,SUM(O201:O206),"")</f>
        <v/>
      </c>
      <c r="P207" s="222" t="str">
        <f>IF(E204&gt;0,SUM(P201:P206),"")</f>
        <v/>
      </c>
      <c r="Q207" s="223" t="str">
        <f>IF(E204&gt;0,SUM(Q201:Q206),"")</f>
        <v/>
      </c>
      <c r="R207" s="222" t="str">
        <f>IF(R204&gt;0,SUM(R201:R206),"")</f>
        <v/>
      </c>
      <c r="S207" s="215" t="str">
        <f>IF(S204&gt;0,SUM(S201:S206),"")</f>
        <v/>
      </c>
      <c r="T207" s="220"/>
      <c r="U207" s="215" t="str">
        <f>IF(E204&gt;0,SUM(U201:U206),"")</f>
        <v/>
      </c>
    </row>
    <row r="208" spans="1:21" ht="13.8" thickBot="1">
      <c r="A208" s="539" t="s">
        <v>185</v>
      </c>
      <c r="B208" s="540"/>
      <c r="C208" s="227"/>
      <c r="D208" s="228"/>
      <c r="E208" s="226" t="str">
        <f>IF($E204&gt;0,E200+E207,"")</f>
        <v/>
      </c>
      <c r="F208" s="227"/>
      <c r="G208" s="228"/>
      <c r="H208" s="226"/>
      <c r="I208" s="414" t="str">
        <f>IF(E204&gt;0,I204,"")</f>
        <v/>
      </c>
      <c r="J208" s="415"/>
      <c r="K208" s="416"/>
      <c r="L208" s="301" t="str">
        <f>IF(E204&gt;0,L200+L207,"")</f>
        <v/>
      </c>
      <c r="M208" s="229" t="str">
        <f>IF(E204&gt;0,M200+M207,"")</f>
        <v/>
      </c>
      <c r="N208" s="229" t="str">
        <f>IF(AND(N207&gt;0,N204&gt;0),N200+N207,"")</f>
        <v/>
      </c>
      <c r="O208" s="229" t="str">
        <f>IF(E204&gt;0,O200+O207,"")</f>
        <v/>
      </c>
      <c r="P208" s="229" t="str">
        <f>IF(E204&gt;0,P200+P207,"")</f>
        <v/>
      </c>
      <c r="Q208" s="230" t="str">
        <f>IF(E204&gt;0,Q200+Q207,"")</f>
        <v/>
      </c>
      <c r="R208" s="229" t="str">
        <f>IF(AND(R207&gt;0,R204&gt;0),R200+R207,"")</f>
        <v/>
      </c>
      <c r="S208" s="226" t="str">
        <f>IF(AND(S207&gt;0,S204&gt;0),S200+S207,"")</f>
        <v/>
      </c>
      <c r="T208" s="227"/>
      <c r="U208" s="215" t="str">
        <f>IF(E204&gt;0,SUM(U200:U206),"")</f>
        <v/>
      </c>
    </row>
    <row r="209" spans="1:21" ht="16.5" customHeight="1" thickTop="1">
      <c r="A209" s="37"/>
      <c r="B209" s="37"/>
      <c r="C209" s="37"/>
      <c r="D209" s="37"/>
      <c r="E209" s="37"/>
      <c r="F209" s="102" t="s">
        <v>163</v>
      </c>
      <c r="G209" s="101"/>
      <c r="H209" s="231"/>
      <c r="I209" s="536"/>
      <c r="J209" s="536"/>
      <c r="K209" s="536"/>
      <c r="L209" s="314"/>
      <c r="M209" s="315"/>
      <c r="N209" s="315"/>
      <c r="P209" s="315"/>
      <c r="Q209" s="316" t="s">
        <v>163</v>
      </c>
      <c r="R209" s="315"/>
      <c r="S209" s="231"/>
      <c r="T209" s="317"/>
      <c r="U209" s="231"/>
    </row>
    <row r="210" spans="1:21" ht="10.5" customHeight="1" thickBot="1"/>
    <row r="211" spans="1:21" ht="13.8" thickTop="1">
      <c r="A211" s="483" t="s">
        <v>45</v>
      </c>
      <c r="B211" s="484"/>
      <c r="C211" s="485" t="s">
        <v>76</v>
      </c>
      <c r="D211" s="412"/>
      <c r="E211" s="412"/>
      <c r="F211" s="412"/>
      <c r="G211" s="486"/>
      <c r="H211" s="485" t="s">
        <v>77</v>
      </c>
      <c r="I211" s="413"/>
      <c r="J211" s="408" t="s">
        <v>81</v>
      </c>
      <c r="K211" s="410"/>
      <c r="L211" s="481" t="s">
        <v>84</v>
      </c>
      <c r="M211" s="482"/>
      <c r="N211" s="152" t="s">
        <v>80</v>
      </c>
      <c r="O211" s="153"/>
      <c r="P211" s="153" t="s">
        <v>79</v>
      </c>
      <c r="Q211" s="153"/>
      <c r="R211" s="153"/>
      <c r="S211" s="153"/>
      <c r="T211" s="38" t="s">
        <v>78</v>
      </c>
      <c r="U211" s="39"/>
    </row>
    <row r="212" spans="1:21">
      <c r="A212" s="399"/>
      <c r="B212" s="400"/>
      <c r="C212" s="468"/>
      <c r="D212" s="469"/>
      <c r="E212" s="469"/>
      <c r="F212" s="469"/>
      <c r="G212" s="400"/>
      <c r="H212" s="468"/>
      <c r="I212" s="472"/>
      <c r="J212" s="250" t="s">
        <v>82</v>
      </c>
      <c r="K212" s="251" t="s">
        <v>83</v>
      </c>
      <c r="L212" s="474"/>
      <c r="M212" s="475"/>
      <c r="N212" s="456"/>
      <c r="O212" s="457"/>
      <c r="P212" s="457"/>
      <c r="Q212" s="457"/>
      <c r="R212" s="457"/>
      <c r="S212" s="457"/>
      <c r="T212" s="460"/>
      <c r="U212" s="461"/>
    </row>
    <row r="213" spans="1:21" ht="15">
      <c r="A213" s="401"/>
      <c r="B213" s="402"/>
      <c r="C213" s="470"/>
      <c r="D213" s="471"/>
      <c r="E213" s="471"/>
      <c r="F213" s="471"/>
      <c r="G213" s="402"/>
      <c r="H213" s="470"/>
      <c r="I213" s="473"/>
      <c r="J213" s="56"/>
      <c r="K213" s="57"/>
      <c r="L213" s="476"/>
      <c r="M213" s="477"/>
      <c r="N213" s="458"/>
      <c r="O213" s="459"/>
      <c r="P213" s="459"/>
      <c r="Q213" s="459"/>
      <c r="R213" s="459"/>
      <c r="S213" s="459"/>
      <c r="T213" s="462"/>
      <c r="U213" s="463"/>
    </row>
    <row r="214" spans="1:21">
      <c r="A214" s="502" t="s">
        <v>75</v>
      </c>
      <c r="B214" s="503"/>
      <c r="C214" s="503"/>
      <c r="D214" s="503"/>
      <c r="E214" s="503"/>
      <c r="F214" s="503"/>
      <c r="G214" s="503"/>
      <c r="H214" s="503"/>
      <c r="I214" s="503"/>
      <c r="J214" s="503"/>
      <c r="K214" s="503"/>
      <c r="L214" s="503"/>
      <c r="M214" s="503"/>
      <c r="N214" s="252" t="s">
        <v>70</v>
      </c>
      <c r="O214" s="253" t="s">
        <v>169</v>
      </c>
      <c r="P214" s="150"/>
      <c r="Q214" s="357"/>
      <c r="R214" s="182"/>
      <c r="S214" s="255" t="s">
        <v>71</v>
      </c>
      <c r="T214" s="514" t="s">
        <v>73</v>
      </c>
      <c r="U214" s="515"/>
    </row>
    <row r="215" spans="1:21">
      <c r="A215" s="504" t="s">
        <v>66</v>
      </c>
      <c r="B215" s="505"/>
      <c r="C215" s="505"/>
      <c r="D215" s="505"/>
      <c r="E215" s="505"/>
      <c r="F215" s="505" t="s">
        <v>280</v>
      </c>
      <c r="G215" s="505"/>
      <c r="H215" s="505"/>
      <c r="I215" s="505"/>
      <c r="J215" s="505" t="s">
        <v>60</v>
      </c>
      <c r="K215" s="505"/>
      <c r="L215" s="505"/>
      <c r="M215" s="505"/>
      <c r="N215" s="252" t="s">
        <v>69</v>
      </c>
      <c r="O215" s="253" t="s">
        <v>169</v>
      </c>
      <c r="P215" s="148"/>
      <c r="Q215" s="166"/>
      <c r="R215" s="178"/>
      <c r="S215" s="257" t="s">
        <v>72</v>
      </c>
      <c r="T215" s="516" t="s">
        <v>74</v>
      </c>
      <c r="U215" s="517"/>
    </row>
    <row r="216" spans="1:21">
      <c r="A216" s="442"/>
      <c r="B216" s="443"/>
      <c r="C216" s="443"/>
      <c r="D216" s="443"/>
      <c r="E216" s="444"/>
      <c r="F216" s="448"/>
      <c r="G216" s="443"/>
      <c r="H216" s="443"/>
      <c r="I216" s="444"/>
      <c r="J216" s="448"/>
      <c r="K216" s="443"/>
      <c r="L216" s="443"/>
      <c r="M216" s="443"/>
      <c r="N216" s="252" t="s">
        <v>67</v>
      </c>
      <c r="O216" s="253" t="s">
        <v>169</v>
      </c>
      <c r="P216" s="149"/>
      <c r="Q216" s="166"/>
      <c r="R216" s="178"/>
      <c r="S216" s="450"/>
      <c r="T216" s="452"/>
      <c r="U216" s="453"/>
    </row>
    <row r="217" spans="1:21" ht="13.8" thickBot="1">
      <c r="A217" s="445"/>
      <c r="B217" s="446"/>
      <c r="C217" s="446"/>
      <c r="D217" s="446"/>
      <c r="E217" s="447"/>
      <c r="F217" s="449"/>
      <c r="G217" s="446"/>
      <c r="H217" s="446"/>
      <c r="I217" s="447"/>
      <c r="J217" s="449"/>
      <c r="K217" s="446"/>
      <c r="L217" s="446"/>
      <c r="M217" s="446"/>
      <c r="N217" s="258" t="s">
        <v>68</v>
      </c>
      <c r="O217" s="253" t="s">
        <v>169</v>
      </c>
      <c r="P217" s="149"/>
      <c r="Q217" s="177"/>
      <c r="R217" s="180"/>
      <c r="S217" s="451"/>
      <c r="T217" s="449"/>
      <c r="U217" s="454"/>
    </row>
    <row r="218" spans="1:21" ht="13.8" thickTop="1">
      <c r="A218" s="260"/>
      <c r="B218" s="261" t="s">
        <v>65</v>
      </c>
      <c r="C218" s="397" t="s">
        <v>50</v>
      </c>
      <c r="D218" s="508"/>
      <c r="E218" s="398"/>
      <c r="F218" s="397" t="s">
        <v>51</v>
      </c>
      <c r="G218" s="508"/>
      <c r="H218" s="398"/>
      <c r="I218" s="509" t="s">
        <v>52</v>
      </c>
      <c r="J218" s="394"/>
      <c r="K218" s="396"/>
      <c r="L218" s="397" t="s">
        <v>61</v>
      </c>
      <c r="M218" s="508"/>
      <c r="N218" s="508"/>
      <c r="O218" s="508"/>
      <c r="P218" s="508"/>
      <c r="Q218" s="508"/>
      <c r="R218" s="508"/>
      <c r="S218" s="398"/>
      <c r="T218" s="397" t="s">
        <v>85</v>
      </c>
      <c r="U218" s="398"/>
    </row>
    <row r="219" spans="1:21">
      <c r="A219" s="262"/>
      <c r="B219" s="263" t="s">
        <v>64</v>
      </c>
      <c r="C219" s="510" t="s">
        <v>47</v>
      </c>
      <c r="D219" s="512" t="s">
        <v>48</v>
      </c>
      <c r="E219" s="417" t="s">
        <v>49</v>
      </c>
      <c r="F219" s="510" t="s">
        <v>47</v>
      </c>
      <c r="G219" s="512" t="s">
        <v>48</v>
      </c>
      <c r="H219" s="417" t="s">
        <v>49</v>
      </c>
      <c r="I219" s="518" t="s">
        <v>53</v>
      </c>
      <c r="J219" s="519"/>
      <c r="K219" s="517"/>
      <c r="L219" s="500" t="s">
        <v>56</v>
      </c>
      <c r="M219" s="501"/>
      <c r="N219" s="498" t="s">
        <v>57</v>
      </c>
      <c r="O219" s="498" t="s">
        <v>58</v>
      </c>
      <c r="P219" s="498" t="s">
        <v>97</v>
      </c>
      <c r="Q219" s="498" t="s">
        <v>59</v>
      </c>
      <c r="R219" s="498" t="s">
        <v>168</v>
      </c>
      <c r="S219" s="264" t="s">
        <v>60</v>
      </c>
      <c r="T219" s="265" t="s">
        <v>62</v>
      </c>
      <c r="U219" s="266"/>
    </row>
    <row r="220" spans="1:21" ht="13.8" thickBot="1">
      <c r="A220" s="267"/>
      <c r="B220" s="268"/>
      <c r="C220" s="511"/>
      <c r="D220" s="513"/>
      <c r="E220" s="418"/>
      <c r="F220" s="511"/>
      <c r="G220" s="513"/>
      <c r="H220" s="418"/>
      <c r="I220" s="520"/>
      <c r="J220" s="521"/>
      <c r="K220" s="522"/>
      <c r="L220" s="270" t="s">
        <v>54</v>
      </c>
      <c r="M220" s="271" t="s">
        <v>55</v>
      </c>
      <c r="N220" s="499"/>
      <c r="O220" s="499"/>
      <c r="P220" s="499"/>
      <c r="Q220" s="535"/>
      <c r="R220" s="535"/>
      <c r="S220" s="272" t="s">
        <v>61</v>
      </c>
      <c r="T220" s="267" t="s">
        <v>63</v>
      </c>
      <c r="U220" s="269" t="s">
        <v>49</v>
      </c>
    </row>
    <row r="221" spans="1:21" ht="13.8" thickTop="1">
      <c r="A221" s="419" t="s">
        <v>187</v>
      </c>
      <c r="B221" s="420"/>
      <c r="C221" s="232"/>
      <c r="D221" s="233"/>
      <c r="E221" s="234"/>
      <c r="F221" s="232"/>
      <c r="G221" s="233"/>
      <c r="H221" s="234"/>
      <c r="I221" s="478"/>
      <c r="J221" s="479"/>
      <c r="K221" s="480"/>
      <c r="L221" s="300"/>
      <c r="M221" s="222"/>
      <c r="N221" s="235"/>
      <c r="O221" s="235"/>
      <c r="P221" s="235"/>
      <c r="Q221" s="236"/>
      <c r="R221" s="236"/>
      <c r="S221" s="234"/>
      <c r="T221" s="232"/>
      <c r="U221" s="215"/>
    </row>
    <row r="222" spans="1:21">
      <c r="A222" s="98">
        <v>1</v>
      </c>
      <c r="B222" s="99"/>
      <c r="C222" s="220"/>
      <c r="D222" s="221"/>
      <c r="E222" s="215"/>
      <c r="F222" s="220"/>
      <c r="G222" s="221"/>
      <c r="H222" s="215"/>
      <c r="I222" s="414"/>
      <c r="J222" s="415"/>
      <c r="K222" s="416"/>
      <c r="L222" s="300"/>
      <c r="M222" s="222"/>
      <c r="N222" s="222"/>
      <c r="O222" s="222"/>
      <c r="P222" s="222"/>
      <c r="Q222" s="223"/>
      <c r="R222" s="223"/>
      <c r="S222" s="215"/>
      <c r="T222" s="220"/>
      <c r="U222" s="215"/>
    </row>
    <row r="223" spans="1:21">
      <c r="A223" s="98">
        <v>2</v>
      </c>
      <c r="B223" s="99"/>
      <c r="C223" s="220"/>
      <c r="D223" s="221"/>
      <c r="E223" s="215"/>
      <c r="F223" s="220"/>
      <c r="G223" s="221"/>
      <c r="H223" s="215"/>
      <c r="I223" s="414"/>
      <c r="J223" s="415"/>
      <c r="K223" s="416"/>
      <c r="L223" s="300"/>
      <c r="M223" s="222"/>
      <c r="N223" s="222"/>
      <c r="O223" s="222"/>
      <c r="P223" s="222"/>
      <c r="Q223" s="223"/>
      <c r="R223" s="223"/>
      <c r="S223" s="215"/>
      <c r="T223" s="220"/>
      <c r="U223" s="215"/>
    </row>
    <row r="224" spans="1:21">
      <c r="A224" s="98">
        <v>3</v>
      </c>
      <c r="B224" s="99"/>
      <c r="C224" s="220"/>
      <c r="D224" s="221"/>
      <c r="E224" s="215"/>
      <c r="F224" s="220"/>
      <c r="G224" s="221"/>
      <c r="H224" s="215"/>
      <c r="I224" s="414"/>
      <c r="J224" s="415"/>
      <c r="K224" s="416"/>
      <c r="L224" s="300"/>
      <c r="M224" s="222"/>
      <c r="N224" s="222"/>
      <c r="O224" s="222"/>
      <c r="P224" s="222"/>
      <c r="Q224" s="223"/>
      <c r="R224" s="223"/>
      <c r="S224" s="215"/>
      <c r="T224" s="220"/>
      <c r="U224" s="215"/>
    </row>
    <row r="225" spans="1:21">
      <c r="A225" s="98">
        <v>4</v>
      </c>
      <c r="B225" s="99"/>
      <c r="C225" s="220"/>
      <c r="D225" s="221"/>
      <c r="E225" s="215"/>
      <c r="F225" s="220"/>
      <c r="G225" s="221"/>
      <c r="H225" s="215"/>
      <c r="I225" s="414"/>
      <c r="J225" s="415"/>
      <c r="K225" s="416"/>
      <c r="L225" s="300"/>
      <c r="M225" s="222"/>
      <c r="N225" s="222"/>
      <c r="O225" s="222"/>
      <c r="P225" s="222"/>
      <c r="Q225" s="223"/>
      <c r="R225" s="223"/>
      <c r="S225" s="215"/>
      <c r="T225" s="220"/>
      <c r="U225" s="215"/>
    </row>
    <row r="226" spans="1:21">
      <c r="A226" s="98">
        <v>5</v>
      </c>
      <c r="B226" s="99">
        <v>39420</v>
      </c>
      <c r="C226" s="210"/>
      <c r="D226" s="211"/>
      <c r="E226" s="212"/>
      <c r="F226" s="210"/>
      <c r="G226" s="211"/>
      <c r="H226" s="212"/>
      <c r="I226" s="414" t="str">
        <f>IF(E226&gt;0,I225+E226+H226,"")</f>
        <v/>
      </c>
      <c r="J226" s="530"/>
      <c r="K226" s="531"/>
      <c r="L226" s="300" t="str">
        <f>IF(E226&gt;0,(E226+H226)*0.062,"")</f>
        <v/>
      </c>
      <c r="M226" s="222" t="str">
        <f>IF(E226&gt;0,(E226+H226)*0.0145,"")</f>
        <v/>
      </c>
      <c r="N226" s="213"/>
      <c r="O226" s="222" t="str">
        <f>IF(E226&gt;0,(E226+H226)*0.0307,"")</f>
        <v/>
      </c>
      <c r="P226" s="222" t="str">
        <f>IF(E226&gt;0,(E226+H226)*0.0007,"")</f>
        <v/>
      </c>
      <c r="Q226" s="223" t="str">
        <f>IF(C226&gt;0,(E226+H226)*0.039102,"")</f>
        <v/>
      </c>
      <c r="R226" s="214"/>
      <c r="S226" s="212"/>
      <c r="T226" s="210"/>
      <c r="U226" s="215" t="str">
        <f t="shared" ref="U226:U227" si="46">IF(E226&gt;0,E226+H226-SUM(L226:S226),"")</f>
        <v/>
      </c>
    </row>
    <row r="227" spans="1:21">
      <c r="A227" s="98">
        <v>6</v>
      </c>
      <c r="B227" s="99">
        <v>39434</v>
      </c>
      <c r="C227" s="210"/>
      <c r="D227" s="211"/>
      <c r="E227" s="212"/>
      <c r="F227" s="210"/>
      <c r="G227" s="211"/>
      <c r="H227" s="212"/>
      <c r="I227" s="523" t="str">
        <f>IF(E227&gt;0,I226+E227+H227,"")</f>
        <v/>
      </c>
      <c r="J227" s="530"/>
      <c r="K227" s="531"/>
      <c r="L227" s="305" t="str">
        <f>IF(E227&gt;0,(E227+H227)*0.062,"")</f>
        <v/>
      </c>
      <c r="M227" s="303" t="str">
        <f>IF(E227&gt;0,(E227+H227)*0.0145,"")</f>
        <v/>
      </c>
      <c r="N227" s="217"/>
      <c r="O227" s="303" t="str">
        <f>IF(E227&gt;0,(E227+H227)*0.0307,"")</f>
        <v/>
      </c>
      <c r="P227" s="303" t="str">
        <f>IF(E227&gt;0,(E227+H227)*0.0007,"")</f>
        <v/>
      </c>
      <c r="Q227" s="304" t="str">
        <f>IF(C227&gt;0,(E227+H227)*0.039102,"")</f>
        <v/>
      </c>
      <c r="R227" s="218"/>
      <c r="S227" s="216"/>
      <c r="T227" s="210"/>
      <c r="U227" s="219" t="str">
        <f t="shared" si="46"/>
        <v/>
      </c>
    </row>
    <row r="228" spans="1:21">
      <c r="A228" s="504" t="s">
        <v>184</v>
      </c>
      <c r="B228" s="538"/>
      <c r="C228" s="220" t="str">
        <f>IF(C227&gt;0,SUM(C222:C227),"")</f>
        <v/>
      </c>
      <c r="D228" s="211"/>
      <c r="E228" s="215" t="str">
        <f>IF($E227&gt;0,SUM(E222:E227),"")</f>
        <v/>
      </c>
      <c r="F228" s="220"/>
      <c r="G228" s="221"/>
      <c r="H228" s="215"/>
      <c r="I228" s="414" t="str">
        <f>IF(AND(E227&gt;0,E228&gt;0),E228+H228,"")</f>
        <v/>
      </c>
      <c r="J228" s="530"/>
      <c r="K228" s="531"/>
      <c r="L228" s="300" t="str">
        <f>IF(E227&gt;0,SUM(L222:L227),"")</f>
        <v/>
      </c>
      <c r="M228" s="222" t="str">
        <f>IF(E227&gt;0,SUM(M222:M227),"")</f>
        <v/>
      </c>
      <c r="N228" s="222" t="str">
        <f>IF(N227&gt;0,SUM(N222:N227),"")</f>
        <v/>
      </c>
      <c r="O228" s="222" t="str">
        <f>IF(E227&gt;0,SUM(O222:O227),"")</f>
        <v/>
      </c>
      <c r="P228" s="222" t="str">
        <f>IF(E227&gt;0,SUM(P222:P227),"")</f>
        <v/>
      </c>
      <c r="Q228" s="223" t="str">
        <f>IF(E227&gt;0,SUM(Q222:Q227),"")</f>
        <v/>
      </c>
      <c r="R228" s="223" t="str">
        <f>IF(R227&gt;0,SUM(R222:R227),"")</f>
        <v/>
      </c>
      <c r="S228" s="215" t="str">
        <f>IF(S227&gt;0,SUM(S222:S227),"")</f>
        <v/>
      </c>
      <c r="T228" s="220"/>
      <c r="U228" s="215" t="str">
        <f>IF(E227&gt;0,SUM(U222:U227),"")</f>
        <v/>
      </c>
    </row>
    <row r="229" spans="1:21" ht="13.8" thickBot="1">
      <c r="A229" s="539" t="s">
        <v>185</v>
      </c>
      <c r="B229" s="540"/>
      <c r="C229" s="224"/>
      <c r="D229" s="225"/>
      <c r="E229" s="226" t="str">
        <f>IF($E227&gt;0,E221+E228,"")</f>
        <v/>
      </c>
      <c r="F229" s="227"/>
      <c r="G229" s="228"/>
      <c r="H229" s="226"/>
      <c r="I229" s="532" t="str">
        <f>IF(E227&gt;0,I227,"")</f>
        <v/>
      </c>
      <c r="J229" s="533"/>
      <c r="K229" s="534"/>
      <c r="L229" s="301" t="str">
        <f>IF(AND(E227&gt;0),L221+L228,"")</f>
        <v/>
      </c>
      <c r="M229" s="229" t="str">
        <f>IF(E227&gt;0,M221+M228,"")</f>
        <v/>
      </c>
      <c r="N229" s="229" t="str">
        <f>IF(AND(N228&gt;0,N227&gt;0),N221+N228,"")</f>
        <v/>
      </c>
      <c r="O229" s="229" t="str">
        <f>IF(E227&gt;0,O221+O228,"")</f>
        <v/>
      </c>
      <c r="P229" s="229" t="str">
        <f>IF(E227&gt;0,P221+P228,"")</f>
        <v/>
      </c>
      <c r="Q229" s="230" t="str">
        <f>IF(E227&gt;0,Q221+Q228,"")</f>
        <v/>
      </c>
      <c r="R229" s="230" t="str">
        <f>IF(AND(R228&gt;0,R227&gt;0),R221+R228,"")</f>
        <v/>
      </c>
      <c r="S229" s="226" t="str">
        <f>IF(AND(S228&gt;0,S227&gt;0),S221+S228,"")</f>
        <v/>
      </c>
      <c r="T229" s="227"/>
      <c r="U229" s="215" t="str">
        <f>IF(E227&gt;0,SUM(U221:U227),"")</f>
        <v/>
      </c>
    </row>
    <row r="230" spans="1:21" ht="16.5" customHeight="1" thickTop="1">
      <c r="A230" s="37"/>
      <c r="B230" s="37"/>
      <c r="C230" s="37"/>
      <c r="D230" s="37"/>
      <c r="E230" s="37"/>
      <c r="F230" s="102" t="s">
        <v>163</v>
      </c>
      <c r="G230" s="101"/>
      <c r="H230" s="231"/>
      <c r="I230" s="536"/>
      <c r="J230" s="536"/>
      <c r="K230" s="536"/>
      <c r="L230" s="314"/>
      <c r="M230" s="315"/>
      <c r="N230" s="315"/>
      <c r="P230" s="315"/>
      <c r="Q230" s="316" t="s">
        <v>163</v>
      </c>
      <c r="R230" s="315"/>
      <c r="S230" s="231"/>
      <c r="T230" s="317"/>
      <c r="U230" s="231"/>
    </row>
    <row r="231" spans="1:21" ht="10.5" customHeight="1" thickBot="1"/>
    <row r="232" spans="1:21" ht="13.8" thickTop="1">
      <c r="A232" s="483" t="s">
        <v>45</v>
      </c>
      <c r="B232" s="484"/>
      <c r="C232" s="485" t="s">
        <v>76</v>
      </c>
      <c r="D232" s="412"/>
      <c r="E232" s="412"/>
      <c r="F232" s="412"/>
      <c r="G232" s="486"/>
      <c r="H232" s="485" t="s">
        <v>77</v>
      </c>
      <c r="I232" s="413"/>
      <c r="J232" s="408" t="s">
        <v>81</v>
      </c>
      <c r="K232" s="410"/>
      <c r="L232" s="481" t="s">
        <v>84</v>
      </c>
      <c r="M232" s="482"/>
      <c r="N232" s="152" t="s">
        <v>80</v>
      </c>
      <c r="O232" s="153"/>
      <c r="P232" s="153" t="s">
        <v>79</v>
      </c>
      <c r="Q232" s="153"/>
      <c r="R232" s="153"/>
      <c r="S232" s="153"/>
      <c r="T232" s="38" t="s">
        <v>78</v>
      </c>
      <c r="U232" s="39"/>
    </row>
    <row r="233" spans="1:21">
      <c r="A233" s="399"/>
      <c r="B233" s="400"/>
      <c r="C233" s="468"/>
      <c r="D233" s="469"/>
      <c r="E233" s="469"/>
      <c r="F233" s="469"/>
      <c r="G233" s="400"/>
      <c r="H233" s="468"/>
      <c r="I233" s="472"/>
      <c r="J233" s="40" t="s">
        <v>82</v>
      </c>
      <c r="K233" s="41" t="s">
        <v>83</v>
      </c>
      <c r="L233" s="474"/>
      <c r="M233" s="475"/>
      <c r="N233" s="456"/>
      <c r="O233" s="457"/>
      <c r="P233" s="457"/>
      <c r="Q233" s="457"/>
      <c r="R233" s="457"/>
      <c r="S233" s="457"/>
      <c r="T233" s="460"/>
      <c r="U233" s="461"/>
    </row>
    <row r="234" spans="1:21" ht="15">
      <c r="A234" s="401"/>
      <c r="B234" s="402"/>
      <c r="C234" s="470"/>
      <c r="D234" s="471"/>
      <c r="E234" s="471"/>
      <c r="F234" s="471"/>
      <c r="G234" s="402"/>
      <c r="H234" s="470"/>
      <c r="I234" s="473"/>
      <c r="J234" s="56"/>
      <c r="K234" s="57"/>
      <c r="L234" s="476"/>
      <c r="M234" s="477"/>
      <c r="N234" s="458"/>
      <c r="O234" s="459"/>
      <c r="P234" s="459"/>
      <c r="Q234" s="459"/>
      <c r="R234" s="459"/>
      <c r="S234" s="459"/>
      <c r="T234" s="462"/>
      <c r="U234" s="463"/>
    </row>
    <row r="235" spans="1:21">
      <c r="A235" s="464" t="s">
        <v>75</v>
      </c>
      <c r="B235" s="465"/>
      <c r="C235" s="465"/>
      <c r="D235" s="465"/>
      <c r="E235" s="465"/>
      <c r="F235" s="465"/>
      <c r="G235" s="465"/>
      <c r="H235" s="465"/>
      <c r="I235" s="465"/>
      <c r="J235" s="465"/>
      <c r="K235" s="465"/>
      <c r="L235" s="465"/>
      <c r="M235" s="465"/>
      <c r="N235" s="154" t="s">
        <v>70</v>
      </c>
      <c r="O235" s="253" t="s">
        <v>169</v>
      </c>
      <c r="P235" s="150"/>
      <c r="Q235" s="356"/>
      <c r="R235" s="182"/>
      <c r="S235" s="156" t="s">
        <v>71</v>
      </c>
      <c r="T235" s="466" t="s">
        <v>73</v>
      </c>
      <c r="U235" s="467"/>
    </row>
    <row r="236" spans="1:21">
      <c r="A236" s="428" t="s">
        <v>66</v>
      </c>
      <c r="B236" s="455"/>
      <c r="C236" s="455"/>
      <c r="D236" s="455"/>
      <c r="E236" s="455"/>
      <c r="F236" s="455" t="s">
        <v>280</v>
      </c>
      <c r="G236" s="455"/>
      <c r="H236" s="455"/>
      <c r="I236" s="455"/>
      <c r="J236" s="455" t="s">
        <v>60</v>
      </c>
      <c r="K236" s="455"/>
      <c r="L236" s="455"/>
      <c r="M236" s="455"/>
      <c r="N236" s="154" t="s">
        <v>69</v>
      </c>
      <c r="O236" s="253" t="s">
        <v>169</v>
      </c>
      <c r="P236" s="148"/>
      <c r="Q236" s="166"/>
      <c r="R236" s="178"/>
      <c r="S236" s="157" t="s">
        <v>72</v>
      </c>
      <c r="T236" s="441" t="s">
        <v>74</v>
      </c>
      <c r="U236" s="432"/>
    </row>
    <row r="237" spans="1:21">
      <c r="A237" s="496"/>
      <c r="B237" s="443"/>
      <c r="C237" s="443"/>
      <c r="D237" s="443"/>
      <c r="E237" s="444"/>
      <c r="F237" s="448"/>
      <c r="G237" s="443"/>
      <c r="H237" s="443"/>
      <c r="I237" s="444"/>
      <c r="J237" s="448"/>
      <c r="K237" s="443"/>
      <c r="L237" s="443"/>
      <c r="M237" s="443"/>
      <c r="N237" s="154" t="s">
        <v>67</v>
      </c>
      <c r="O237" s="253" t="s">
        <v>169</v>
      </c>
      <c r="P237" s="149"/>
      <c r="Q237" s="166"/>
      <c r="R237" s="178"/>
      <c r="S237" s="450"/>
      <c r="T237" s="452"/>
      <c r="U237" s="453"/>
    </row>
    <row r="238" spans="1:21" ht="13.8" thickBot="1">
      <c r="A238" s="445"/>
      <c r="B238" s="446"/>
      <c r="C238" s="446"/>
      <c r="D238" s="446"/>
      <c r="E238" s="447"/>
      <c r="F238" s="449"/>
      <c r="G238" s="446"/>
      <c r="H238" s="446"/>
      <c r="I238" s="447"/>
      <c r="J238" s="449"/>
      <c r="K238" s="446"/>
      <c r="L238" s="446"/>
      <c r="M238" s="446"/>
      <c r="N238" s="158" t="s">
        <v>68</v>
      </c>
      <c r="O238" s="253" t="s">
        <v>169</v>
      </c>
      <c r="P238" s="149"/>
      <c r="Q238" s="177"/>
      <c r="R238" s="180"/>
      <c r="S238" s="451"/>
      <c r="T238" s="449"/>
      <c r="U238" s="454"/>
    </row>
    <row r="239" spans="1:21" ht="13.8" thickTop="1">
      <c r="A239" s="43"/>
      <c r="B239" s="44" t="s">
        <v>65</v>
      </c>
      <c r="C239" s="408" t="s">
        <v>50</v>
      </c>
      <c r="D239" s="409"/>
      <c r="E239" s="410"/>
      <c r="F239" s="408" t="s">
        <v>51</v>
      </c>
      <c r="G239" s="409"/>
      <c r="H239" s="410"/>
      <c r="I239" s="411" t="s">
        <v>52</v>
      </c>
      <c r="J239" s="412"/>
      <c r="K239" s="413"/>
      <c r="L239" s="408" t="s">
        <v>61</v>
      </c>
      <c r="M239" s="409"/>
      <c r="N239" s="409"/>
      <c r="O239" s="409"/>
      <c r="P239" s="409"/>
      <c r="Q239" s="409"/>
      <c r="R239" s="409"/>
      <c r="S239" s="410"/>
      <c r="T239" s="408" t="s">
        <v>85</v>
      </c>
      <c r="U239" s="410"/>
    </row>
    <row r="240" spans="1:21">
      <c r="A240" s="45"/>
      <c r="B240" s="46" t="s">
        <v>64</v>
      </c>
      <c r="C240" s="424" t="s">
        <v>47</v>
      </c>
      <c r="D240" s="403" t="s">
        <v>48</v>
      </c>
      <c r="E240" s="426" t="s">
        <v>49</v>
      </c>
      <c r="F240" s="424" t="s">
        <v>47</v>
      </c>
      <c r="G240" s="403" t="s">
        <v>48</v>
      </c>
      <c r="H240" s="426" t="s">
        <v>49</v>
      </c>
      <c r="I240" s="430" t="s">
        <v>53</v>
      </c>
      <c r="J240" s="431"/>
      <c r="K240" s="432"/>
      <c r="L240" s="433" t="s">
        <v>56</v>
      </c>
      <c r="M240" s="434"/>
      <c r="N240" s="435" t="s">
        <v>57</v>
      </c>
      <c r="O240" s="435" t="s">
        <v>58</v>
      </c>
      <c r="P240" s="435" t="s">
        <v>97</v>
      </c>
      <c r="Q240" s="435" t="s">
        <v>59</v>
      </c>
      <c r="R240" s="435" t="s">
        <v>168</v>
      </c>
      <c r="S240" s="159" t="s">
        <v>60</v>
      </c>
      <c r="T240" s="47" t="s">
        <v>62</v>
      </c>
      <c r="U240" s="48"/>
    </row>
    <row r="241" spans="1:21" ht="13.8" thickBot="1">
      <c r="A241" s="49"/>
      <c r="B241" s="50"/>
      <c r="C241" s="425"/>
      <c r="D241" s="404"/>
      <c r="E241" s="427"/>
      <c r="F241" s="425"/>
      <c r="G241" s="404"/>
      <c r="H241" s="427"/>
      <c r="I241" s="437"/>
      <c r="J241" s="438"/>
      <c r="K241" s="439"/>
      <c r="L241" s="238" t="s">
        <v>54</v>
      </c>
      <c r="M241" s="239" t="s">
        <v>55</v>
      </c>
      <c r="N241" s="436"/>
      <c r="O241" s="436"/>
      <c r="P241" s="436"/>
      <c r="Q241" s="440"/>
      <c r="R241" s="440"/>
      <c r="S241" s="160" t="s">
        <v>61</v>
      </c>
      <c r="T241" s="49" t="s">
        <v>63</v>
      </c>
      <c r="U241" s="51" t="s">
        <v>49</v>
      </c>
    </row>
    <row r="242" spans="1:21" ht="13.8" thickTop="1">
      <c r="A242" s="419" t="s">
        <v>187</v>
      </c>
      <c r="B242" s="420"/>
      <c r="C242" s="232"/>
      <c r="D242" s="233"/>
      <c r="E242" s="234"/>
      <c r="F242" s="232"/>
      <c r="G242" s="233"/>
      <c r="H242" s="234"/>
      <c r="I242" s="478"/>
      <c r="J242" s="479"/>
      <c r="K242" s="480"/>
      <c r="L242" s="300"/>
      <c r="M242" s="222"/>
      <c r="N242" s="235"/>
      <c r="O242" s="235"/>
      <c r="P242" s="235"/>
      <c r="Q242" s="236"/>
      <c r="R242" s="236"/>
      <c r="S242" s="234"/>
      <c r="T242" s="232"/>
      <c r="U242" s="215"/>
    </row>
    <row r="243" spans="1:21">
      <c r="A243" s="98">
        <v>1</v>
      </c>
      <c r="B243" s="99"/>
      <c r="C243" s="220"/>
      <c r="D243" s="221"/>
      <c r="E243" s="215"/>
      <c r="F243" s="220"/>
      <c r="G243" s="221"/>
      <c r="H243" s="215"/>
      <c r="I243" s="414"/>
      <c r="J243" s="415"/>
      <c r="K243" s="416"/>
      <c r="L243" s="300"/>
      <c r="M243" s="222"/>
      <c r="N243" s="222"/>
      <c r="O243" s="222"/>
      <c r="P243" s="222"/>
      <c r="Q243" s="223"/>
      <c r="R243" s="223"/>
      <c r="S243" s="215"/>
      <c r="T243" s="220"/>
      <c r="U243" s="215"/>
    </row>
    <row r="244" spans="1:21">
      <c r="A244" s="98">
        <v>2</v>
      </c>
      <c r="B244" s="99"/>
      <c r="C244" s="220"/>
      <c r="D244" s="221"/>
      <c r="E244" s="215"/>
      <c r="F244" s="220"/>
      <c r="G244" s="221"/>
      <c r="H244" s="215"/>
      <c r="I244" s="414"/>
      <c r="J244" s="415"/>
      <c r="K244" s="416"/>
      <c r="L244" s="300"/>
      <c r="M244" s="222"/>
      <c r="N244" s="222"/>
      <c r="O244" s="222"/>
      <c r="P244" s="222"/>
      <c r="Q244" s="223"/>
      <c r="R244" s="223"/>
      <c r="S244" s="215"/>
      <c r="T244" s="220"/>
      <c r="U244" s="215"/>
    </row>
    <row r="245" spans="1:21">
      <c r="A245" s="98">
        <v>3</v>
      </c>
      <c r="B245" s="99"/>
      <c r="C245" s="220"/>
      <c r="D245" s="221"/>
      <c r="E245" s="215"/>
      <c r="F245" s="220"/>
      <c r="G245" s="221"/>
      <c r="H245" s="215"/>
      <c r="I245" s="414"/>
      <c r="J245" s="415"/>
      <c r="K245" s="416"/>
      <c r="L245" s="300"/>
      <c r="M245" s="222"/>
      <c r="N245" s="222"/>
      <c r="O245" s="222"/>
      <c r="P245" s="222"/>
      <c r="Q245" s="223"/>
      <c r="R245" s="223"/>
      <c r="S245" s="215"/>
      <c r="T245" s="220"/>
      <c r="U245" s="215"/>
    </row>
    <row r="246" spans="1:21">
      <c r="A246" s="98">
        <v>4</v>
      </c>
      <c r="B246" s="99"/>
      <c r="C246" s="220"/>
      <c r="D246" s="221"/>
      <c r="E246" s="215"/>
      <c r="F246" s="220"/>
      <c r="G246" s="221"/>
      <c r="H246" s="215"/>
      <c r="I246" s="414"/>
      <c r="J246" s="415"/>
      <c r="K246" s="416"/>
      <c r="L246" s="300"/>
      <c r="M246" s="222"/>
      <c r="N246" s="222"/>
      <c r="O246" s="222"/>
      <c r="P246" s="222"/>
      <c r="Q246" s="223"/>
      <c r="R246" s="223"/>
      <c r="S246" s="215"/>
      <c r="T246" s="220"/>
      <c r="U246" s="215"/>
    </row>
    <row r="247" spans="1:21">
      <c r="A247" s="98">
        <v>5</v>
      </c>
      <c r="B247" s="99"/>
      <c r="C247" s="220"/>
      <c r="D247" s="221"/>
      <c r="E247" s="215"/>
      <c r="F247" s="220"/>
      <c r="G247" s="221"/>
      <c r="H247" s="215"/>
      <c r="I247" s="414"/>
      <c r="J247" s="542"/>
      <c r="K247" s="543"/>
      <c r="L247" s="300"/>
      <c r="M247" s="222"/>
      <c r="N247" s="222"/>
      <c r="O247" s="222"/>
      <c r="P247" s="222"/>
      <c r="Q247" s="223"/>
      <c r="R247" s="223"/>
      <c r="S247" s="215"/>
      <c r="T247" s="220"/>
      <c r="U247" s="215"/>
    </row>
    <row r="248" spans="1:21">
      <c r="A248" s="42">
        <v>6</v>
      </c>
      <c r="B248" s="99">
        <v>39434</v>
      </c>
      <c r="C248" s="210"/>
      <c r="D248" s="211"/>
      <c r="E248" s="216"/>
      <c r="F248" s="210"/>
      <c r="G248" s="211"/>
      <c r="H248" s="212"/>
      <c r="I248" s="523" t="str">
        <f>IF(E248&gt;0,I247+E248+H248,"")</f>
        <v/>
      </c>
      <c r="J248" s="530"/>
      <c r="K248" s="531"/>
      <c r="L248" s="305" t="str">
        <f>IF(E248&gt;0,(E248+H248)*0.062,"")</f>
        <v/>
      </c>
      <c r="M248" s="303" t="str">
        <f>IF(E248&gt;0,(E248+H248)*0.0145,"")</f>
        <v/>
      </c>
      <c r="N248" s="217"/>
      <c r="O248" s="303" t="str">
        <f>IF(E248&gt;0,(E248+H248)*0.0307,"")</f>
        <v/>
      </c>
      <c r="P248" s="303" t="str">
        <f>IF(E248&gt;0,(E248+H248)*0.0007,"")</f>
        <v/>
      </c>
      <c r="Q248" s="304" t="str">
        <f>IF(C248&gt;0,(E248+H248)*0.039102,"")</f>
        <v/>
      </c>
      <c r="R248" s="218"/>
      <c r="S248" s="216"/>
      <c r="T248" s="210"/>
      <c r="U248" s="219" t="str">
        <f t="shared" ref="U248" si="47">IF(E248&gt;0,E248+H248-SUM(L248:S248),"")</f>
        <v/>
      </c>
    </row>
    <row r="249" spans="1:21">
      <c r="A249" s="504" t="s">
        <v>184</v>
      </c>
      <c r="B249" s="538"/>
      <c r="C249" s="220" t="str">
        <f>IF(C248&gt;0,SUM(C243:C248),"")</f>
        <v/>
      </c>
      <c r="D249" s="211"/>
      <c r="E249" s="215" t="str">
        <f>IF($E248&gt;0,SUM(E243:E248),"")</f>
        <v/>
      </c>
      <c r="F249" s="220"/>
      <c r="G249" s="221"/>
      <c r="H249" s="215"/>
      <c r="I249" s="414" t="str">
        <f>IF(AND(E248&gt;0,E249&gt;0),E249+H249,"")</f>
        <v/>
      </c>
      <c r="J249" s="530"/>
      <c r="K249" s="531"/>
      <c r="L249" s="300" t="str">
        <f>IF(E248&gt;0,SUM(L243:L248),"")</f>
        <v/>
      </c>
      <c r="M249" s="222" t="str">
        <f>IF(E248&gt;0,SUM(M243:M248),"")</f>
        <v/>
      </c>
      <c r="N249" s="222" t="str">
        <f>IF(N248&gt;0,SUM(N243:N248),"")</f>
        <v/>
      </c>
      <c r="O249" s="222" t="str">
        <f>IF(E248&gt;0,SUM(O243:O248),"")</f>
        <v/>
      </c>
      <c r="P249" s="222" t="str">
        <f>IF(E248&gt;0,SUM(P243:P248),"")</f>
        <v/>
      </c>
      <c r="Q249" s="223" t="str">
        <f>IF(E248&gt;0,SUM(Q243:Q248),"")</f>
        <v/>
      </c>
      <c r="R249" s="223" t="str">
        <f>IF(R248&gt;0,SUM(R243:R248),"")</f>
        <v/>
      </c>
      <c r="S249" s="215" t="str">
        <f>IF(S248&gt;0,SUM(S243:S248),"")</f>
        <v/>
      </c>
      <c r="T249" s="220"/>
      <c r="U249" s="215" t="str">
        <f>IF(E248&gt;0,SUM(U243:U248),"")</f>
        <v/>
      </c>
    </row>
    <row r="250" spans="1:21" ht="13.8" thickBot="1">
      <c r="A250" s="539" t="s">
        <v>185</v>
      </c>
      <c r="B250" s="540"/>
      <c r="C250" s="224"/>
      <c r="D250" s="225"/>
      <c r="E250" s="226" t="str">
        <f>IF($E248&gt;0,E242+E249,"")</f>
        <v/>
      </c>
      <c r="F250" s="227"/>
      <c r="G250" s="228"/>
      <c r="H250" s="226"/>
      <c r="I250" s="532" t="str">
        <f>IF(E248&gt;0,I248,"")</f>
        <v/>
      </c>
      <c r="J250" s="533"/>
      <c r="K250" s="534"/>
      <c r="L250" s="301" t="str">
        <f>IF(AND(E248&gt;0),L242+L249,"")</f>
        <v/>
      </c>
      <c r="M250" s="229" t="str">
        <f>IF(E248&gt;0,M242+M249,"")</f>
        <v/>
      </c>
      <c r="N250" s="229" t="str">
        <f>IF(AND(N249&gt;0,N248&gt;0),N242+N249,"")</f>
        <v/>
      </c>
      <c r="O250" s="229" t="str">
        <f>IF(E248&gt;0,O242+O249,"")</f>
        <v/>
      </c>
      <c r="P250" s="229" t="str">
        <f>IF(E248&gt;0,P242+P249,"")</f>
        <v/>
      </c>
      <c r="Q250" s="230" t="str">
        <f>IF(E248&gt;0,Q242+Q249,"")</f>
        <v/>
      </c>
      <c r="R250" s="230" t="str">
        <f>IF(AND(R249&gt;0,R248&gt;0),R242+R249,"")</f>
        <v/>
      </c>
      <c r="S250" s="226" t="str">
        <f>IF(AND(S249&gt;0,S248&gt;0),S242+S249,"")</f>
        <v/>
      </c>
      <c r="T250" s="227"/>
      <c r="U250" s="215" t="str">
        <f>IF(E248&gt;0,SUM(U242:U248),"")</f>
        <v/>
      </c>
    </row>
    <row r="251" spans="1:21" ht="16.5" customHeight="1" thickTop="1">
      <c r="A251" s="37"/>
      <c r="B251" s="37"/>
      <c r="C251" s="37"/>
      <c r="D251" s="37"/>
      <c r="E251" s="37"/>
      <c r="F251" s="102" t="s">
        <v>163</v>
      </c>
      <c r="G251" s="101"/>
      <c r="H251" s="231"/>
      <c r="I251" s="536"/>
      <c r="J251" s="536"/>
      <c r="K251" s="536"/>
      <c r="L251" s="314"/>
      <c r="M251" s="315"/>
      <c r="N251" s="315"/>
      <c r="P251" s="315"/>
      <c r="Q251" s="316" t="s">
        <v>163</v>
      </c>
      <c r="R251" s="315"/>
      <c r="S251" s="231"/>
      <c r="T251" s="317"/>
      <c r="U251" s="231"/>
    </row>
    <row r="252" spans="1:21" ht="10.5" customHeight="1" thickBot="1"/>
    <row r="253" spans="1:21" ht="13.8" thickTop="1">
      <c r="A253" s="483" t="s">
        <v>45</v>
      </c>
      <c r="B253" s="484"/>
      <c r="C253" s="485" t="s">
        <v>76</v>
      </c>
      <c r="D253" s="412"/>
      <c r="E253" s="412"/>
      <c r="F253" s="412"/>
      <c r="G253" s="486"/>
      <c r="H253" s="485" t="s">
        <v>77</v>
      </c>
      <c r="I253" s="413"/>
      <c r="J253" s="408" t="s">
        <v>81</v>
      </c>
      <c r="K253" s="410"/>
      <c r="L253" s="481" t="s">
        <v>84</v>
      </c>
      <c r="M253" s="482"/>
      <c r="N253" s="152" t="s">
        <v>80</v>
      </c>
      <c r="O253" s="153"/>
      <c r="P253" s="153" t="s">
        <v>79</v>
      </c>
      <c r="Q253" s="153"/>
      <c r="R253" s="153"/>
      <c r="S253" s="153"/>
      <c r="T253" s="38" t="s">
        <v>78</v>
      </c>
      <c r="U253" s="39"/>
    </row>
    <row r="254" spans="1:21">
      <c r="A254" s="399"/>
      <c r="B254" s="400"/>
      <c r="C254" s="468"/>
      <c r="D254" s="469"/>
      <c r="E254" s="469"/>
      <c r="F254" s="469"/>
      <c r="G254" s="400"/>
      <c r="H254" s="468"/>
      <c r="I254" s="472"/>
      <c r="J254" s="40" t="s">
        <v>82</v>
      </c>
      <c r="K254" s="41" t="s">
        <v>83</v>
      </c>
      <c r="L254" s="497"/>
      <c r="M254" s="475"/>
      <c r="N254" s="456"/>
      <c r="O254" s="457"/>
      <c r="P254" s="457"/>
      <c r="Q254" s="457"/>
      <c r="R254" s="457"/>
      <c r="S254" s="457"/>
      <c r="T254" s="460"/>
      <c r="U254" s="461"/>
    </row>
    <row r="255" spans="1:21" ht="15">
      <c r="A255" s="401"/>
      <c r="B255" s="402"/>
      <c r="C255" s="470"/>
      <c r="D255" s="471"/>
      <c r="E255" s="471"/>
      <c r="F255" s="471"/>
      <c r="G255" s="402"/>
      <c r="H255" s="470"/>
      <c r="I255" s="473"/>
      <c r="J255" s="56"/>
      <c r="K255" s="57"/>
      <c r="L255" s="476"/>
      <c r="M255" s="477"/>
      <c r="N255" s="458"/>
      <c r="O255" s="459"/>
      <c r="P255" s="459"/>
      <c r="Q255" s="459"/>
      <c r="R255" s="459"/>
      <c r="S255" s="459"/>
      <c r="T255" s="462"/>
      <c r="U255" s="463"/>
    </row>
    <row r="256" spans="1:21">
      <c r="A256" s="464" t="s">
        <v>75</v>
      </c>
      <c r="B256" s="465"/>
      <c r="C256" s="465"/>
      <c r="D256" s="465"/>
      <c r="E256" s="465"/>
      <c r="F256" s="465"/>
      <c r="G256" s="465"/>
      <c r="H256" s="465"/>
      <c r="I256" s="465"/>
      <c r="J256" s="465"/>
      <c r="K256" s="465"/>
      <c r="L256" s="465"/>
      <c r="M256" s="465"/>
      <c r="N256" s="154" t="s">
        <v>70</v>
      </c>
      <c r="O256" s="253" t="s">
        <v>169</v>
      </c>
      <c r="P256" s="150"/>
      <c r="Q256" s="349"/>
      <c r="R256" s="182"/>
      <c r="S256" s="156" t="s">
        <v>71</v>
      </c>
      <c r="T256" s="466" t="s">
        <v>73</v>
      </c>
      <c r="U256" s="467"/>
    </row>
    <row r="257" spans="1:21">
      <c r="A257" s="428" t="s">
        <v>66</v>
      </c>
      <c r="B257" s="455"/>
      <c r="C257" s="455"/>
      <c r="D257" s="455"/>
      <c r="E257" s="455"/>
      <c r="F257" s="455" t="s">
        <v>280</v>
      </c>
      <c r="G257" s="455"/>
      <c r="H257" s="455"/>
      <c r="I257" s="455"/>
      <c r="J257" s="455" t="s">
        <v>60</v>
      </c>
      <c r="K257" s="455"/>
      <c r="L257" s="455"/>
      <c r="M257" s="455"/>
      <c r="N257" s="154" t="s">
        <v>69</v>
      </c>
      <c r="O257" s="253" t="s">
        <v>169</v>
      </c>
      <c r="P257" s="148"/>
      <c r="Q257" s="166"/>
      <c r="R257" s="178"/>
      <c r="S257" s="157" t="s">
        <v>72</v>
      </c>
      <c r="T257" s="441" t="s">
        <v>74</v>
      </c>
      <c r="U257" s="432"/>
    </row>
    <row r="258" spans="1:21">
      <c r="A258" s="496"/>
      <c r="B258" s="443"/>
      <c r="C258" s="443"/>
      <c r="D258" s="443"/>
      <c r="E258" s="444"/>
      <c r="F258" s="448"/>
      <c r="G258" s="443"/>
      <c r="H258" s="443"/>
      <c r="I258" s="444"/>
      <c r="J258" s="448"/>
      <c r="K258" s="443"/>
      <c r="L258" s="443"/>
      <c r="M258" s="443"/>
      <c r="N258" s="154" t="s">
        <v>67</v>
      </c>
      <c r="O258" s="253" t="s">
        <v>169</v>
      </c>
      <c r="P258" s="149"/>
      <c r="Q258" s="166"/>
      <c r="R258" s="178"/>
      <c r="S258" s="450"/>
      <c r="T258" s="452"/>
      <c r="U258" s="453"/>
    </row>
    <row r="259" spans="1:21" ht="13.8" thickBot="1">
      <c r="A259" s="445"/>
      <c r="B259" s="446"/>
      <c r="C259" s="446"/>
      <c r="D259" s="446"/>
      <c r="E259" s="447"/>
      <c r="F259" s="449"/>
      <c r="G259" s="446"/>
      <c r="H259" s="446"/>
      <c r="I259" s="447"/>
      <c r="J259" s="449"/>
      <c r="K259" s="446"/>
      <c r="L259" s="446"/>
      <c r="M259" s="446"/>
      <c r="N259" s="158" t="s">
        <v>68</v>
      </c>
      <c r="O259" s="253" t="s">
        <v>169</v>
      </c>
      <c r="P259" s="149"/>
      <c r="Q259" s="177"/>
      <c r="R259" s="180"/>
      <c r="S259" s="451"/>
      <c r="T259" s="449"/>
      <c r="U259" s="454"/>
    </row>
    <row r="260" spans="1:21" ht="13.8" thickTop="1">
      <c r="A260" s="43"/>
      <c r="B260" s="44" t="s">
        <v>65</v>
      </c>
      <c r="C260" s="408" t="s">
        <v>50</v>
      </c>
      <c r="D260" s="409"/>
      <c r="E260" s="410"/>
      <c r="F260" s="408" t="s">
        <v>51</v>
      </c>
      <c r="G260" s="409"/>
      <c r="H260" s="410"/>
      <c r="I260" s="411" t="s">
        <v>52</v>
      </c>
      <c r="J260" s="412"/>
      <c r="K260" s="413"/>
      <c r="L260" s="408" t="s">
        <v>61</v>
      </c>
      <c r="M260" s="409"/>
      <c r="N260" s="409"/>
      <c r="O260" s="409"/>
      <c r="P260" s="409"/>
      <c r="Q260" s="409"/>
      <c r="R260" s="409"/>
      <c r="S260" s="410"/>
      <c r="T260" s="408" t="s">
        <v>85</v>
      </c>
      <c r="U260" s="410"/>
    </row>
    <row r="261" spans="1:21">
      <c r="A261" s="45"/>
      <c r="B261" s="46" t="s">
        <v>64</v>
      </c>
      <c r="C261" s="424" t="s">
        <v>47</v>
      </c>
      <c r="D261" s="403" t="s">
        <v>48</v>
      </c>
      <c r="E261" s="426" t="s">
        <v>49</v>
      </c>
      <c r="F261" s="424" t="s">
        <v>47</v>
      </c>
      <c r="G261" s="403" t="s">
        <v>48</v>
      </c>
      <c r="H261" s="426" t="s">
        <v>49</v>
      </c>
      <c r="I261" s="430" t="s">
        <v>53</v>
      </c>
      <c r="J261" s="431"/>
      <c r="K261" s="432"/>
      <c r="L261" s="433" t="s">
        <v>56</v>
      </c>
      <c r="M261" s="434"/>
      <c r="N261" s="435" t="s">
        <v>57</v>
      </c>
      <c r="O261" s="435" t="s">
        <v>58</v>
      </c>
      <c r="P261" s="435" t="s">
        <v>97</v>
      </c>
      <c r="Q261" s="435" t="s">
        <v>59</v>
      </c>
      <c r="R261" s="435" t="s">
        <v>168</v>
      </c>
      <c r="S261" s="159" t="s">
        <v>60</v>
      </c>
      <c r="T261" s="47" t="s">
        <v>62</v>
      </c>
      <c r="U261" s="48"/>
    </row>
    <row r="262" spans="1:21" ht="13.8" thickBot="1">
      <c r="A262" s="49"/>
      <c r="B262" s="50"/>
      <c r="C262" s="425"/>
      <c r="D262" s="404"/>
      <c r="E262" s="427"/>
      <c r="F262" s="425"/>
      <c r="G262" s="404"/>
      <c r="H262" s="427"/>
      <c r="I262" s="437"/>
      <c r="J262" s="438"/>
      <c r="K262" s="439"/>
      <c r="L262" s="238" t="s">
        <v>54</v>
      </c>
      <c r="M262" s="239" t="s">
        <v>55</v>
      </c>
      <c r="N262" s="436"/>
      <c r="O262" s="436"/>
      <c r="P262" s="436"/>
      <c r="Q262" s="440"/>
      <c r="R262" s="440"/>
      <c r="S262" s="160" t="s">
        <v>61</v>
      </c>
      <c r="T262" s="49" t="s">
        <v>63</v>
      </c>
      <c r="U262" s="51" t="s">
        <v>49</v>
      </c>
    </row>
    <row r="263" spans="1:21" ht="13.8" thickTop="1">
      <c r="A263" s="419" t="s">
        <v>187</v>
      </c>
      <c r="B263" s="420"/>
      <c r="C263" s="232"/>
      <c r="D263" s="233"/>
      <c r="E263" s="234"/>
      <c r="F263" s="232"/>
      <c r="G263" s="233"/>
      <c r="H263" s="234"/>
      <c r="I263" s="478"/>
      <c r="J263" s="479"/>
      <c r="K263" s="480"/>
      <c r="L263" s="300"/>
      <c r="M263" s="222" t="str">
        <f t="shared" ref="M263:M264" si="48">IF(C263&gt;0,(E263+H263)*0.0145,"")</f>
        <v/>
      </c>
      <c r="N263" s="235"/>
      <c r="O263" s="235"/>
      <c r="P263" s="235"/>
      <c r="Q263" s="236"/>
      <c r="R263" s="236"/>
      <c r="S263" s="234"/>
      <c r="T263" s="232"/>
      <c r="U263" s="215"/>
    </row>
    <row r="264" spans="1:21">
      <c r="A264" s="42">
        <v>1</v>
      </c>
      <c r="B264" s="55"/>
      <c r="C264" s="210"/>
      <c r="D264" s="211"/>
      <c r="E264" s="212"/>
      <c r="F264" s="210"/>
      <c r="G264" s="211"/>
      <c r="H264" s="212"/>
      <c r="I264" s="487"/>
      <c r="J264" s="488"/>
      <c r="K264" s="489"/>
      <c r="L264" s="300"/>
      <c r="M264" s="222" t="str">
        <f t="shared" si="48"/>
        <v/>
      </c>
      <c r="N264" s="213"/>
      <c r="O264" s="222" t="str">
        <f t="shared" ref="O264" si="49">IF(C264&gt;0,(E264+H264)*0.0307,"")</f>
        <v/>
      </c>
      <c r="P264" s="213"/>
      <c r="Q264" s="214"/>
      <c r="R264" s="214"/>
      <c r="S264" s="212"/>
      <c r="T264" s="210"/>
      <c r="U264" s="215"/>
    </row>
    <row r="265" spans="1:21">
      <c r="A265" s="42">
        <v>2</v>
      </c>
      <c r="B265" s="55"/>
      <c r="C265" s="210"/>
      <c r="D265" s="211"/>
      <c r="E265" s="212"/>
      <c r="F265" s="210"/>
      <c r="G265" s="211"/>
      <c r="H265" s="212"/>
      <c r="I265" s="490"/>
      <c r="J265" s="491"/>
      <c r="K265" s="492"/>
      <c r="L265" s="300"/>
      <c r="M265" s="222"/>
      <c r="N265" s="213"/>
      <c r="O265" s="222"/>
      <c r="P265" s="222"/>
      <c r="Q265" s="223"/>
      <c r="R265" s="214"/>
      <c r="S265" s="212"/>
      <c r="T265" s="210"/>
      <c r="U265" s="215"/>
    </row>
    <row r="266" spans="1:21">
      <c r="A266" s="42">
        <v>3</v>
      </c>
      <c r="B266" s="55"/>
      <c r="C266" s="210"/>
      <c r="D266" s="211"/>
      <c r="E266" s="212"/>
      <c r="F266" s="210"/>
      <c r="G266" s="211"/>
      <c r="H266" s="212"/>
      <c r="I266" s="490"/>
      <c r="J266" s="491"/>
      <c r="K266" s="492"/>
      <c r="L266" s="300"/>
      <c r="M266" s="222"/>
      <c r="N266" s="213"/>
      <c r="O266" s="222"/>
      <c r="P266" s="222"/>
      <c r="Q266" s="223"/>
      <c r="R266" s="214"/>
      <c r="S266" s="212"/>
      <c r="T266" s="210"/>
      <c r="U266" s="215"/>
    </row>
    <row r="267" spans="1:21">
      <c r="A267" s="42">
        <v>4</v>
      </c>
      <c r="B267" s="55"/>
      <c r="C267" s="210"/>
      <c r="D267" s="211"/>
      <c r="E267" s="212"/>
      <c r="F267" s="210"/>
      <c r="G267" s="211"/>
      <c r="H267" s="212"/>
      <c r="I267" s="490"/>
      <c r="J267" s="491"/>
      <c r="K267" s="492"/>
      <c r="L267" s="300"/>
      <c r="M267" s="222"/>
      <c r="N267" s="213"/>
      <c r="O267" s="222"/>
      <c r="P267" s="222"/>
      <c r="Q267" s="223"/>
      <c r="R267" s="214"/>
      <c r="S267" s="212"/>
      <c r="T267" s="210"/>
      <c r="U267" s="215"/>
    </row>
    <row r="268" spans="1:21">
      <c r="A268" s="42">
        <v>5</v>
      </c>
      <c r="B268" s="55"/>
      <c r="C268" s="210"/>
      <c r="D268" s="211"/>
      <c r="E268" s="212"/>
      <c r="F268" s="210"/>
      <c r="G268" s="211"/>
      <c r="H268" s="212"/>
      <c r="I268" s="490"/>
      <c r="J268" s="491"/>
      <c r="K268" s="492"/>
      <c r="L268" s="300"/>
      <c r="M268" s="222"/>
      <c r="N268" s="213"/>
      <c r="O268" s="222"/>
      <c r="P268" s="222"/>
      <c r="Q268" s="223"/>
      <c r="R268" s="214"/>
      <c r="S268" s="212"/>
      <c r="T268" s="210"/>
      <c r="U268" s="215"/>
    </row>
    <row r="269" spans="1:21">
      <c r="A269" s="42">
        <v>6</v>
      </c>
      <c r="B269" s="55"/>
      <c r="C269" s="210"/>
      <c r="D269" s="211"/>
      <c r="E269" s="216"/>
      <c r="F269" s="210"/>
      <c r="G269" s="211"/>
      <c r="H269" s="212"/>
      <c r="I269" s="493"/>
      <c r="J269" s="494"/>
      <c r="K269" s="495"/>
      <c r="L269" s="305"/>
      <c r="M269" s="303"/>
      <c r="N269" s="217"/>
      <c r="O269" s="303"/>
      <c r="P269" s="303"/>
      <c r="Q269" s="304"/>
      <c r="R269" s="218"/>
      <c r="S269" s="216"/>
      <c r="T269" s="210"/>
      <c r="U269" s="219"/>
    </row>
    <row r="270" spans="1:21">
      <c r="A270" s="428" t="s">
        <v>184</v>
      </c>
      <c r="B270" s="429"/>
      <c r="C270" s="220" t="str">
        <f>IF($E269&gt;0,SUM(C264:C269),"")</f>
        <v/>
      </c>
      <c r="D270" s="211"/>
      <c r="E270" s="215"/>
      <c r="F270" s="220"/>
      <c r="G270" s="221"/>
      <c r="H270" s="215"/>
      <c r="I270" s="414"/>
      <c r="J270" s="415"/>
      <c r="K270" s="416"/>
      <c r="L270" s="300"/>
      <c r="M270" s="222"/>
      <c r="N270" s="222"/>
      <c r="O270" s="222"/>
      <c r="P270" s="222"/>
      <c r="Q270" s="223"/>
      <c r="R270" s="222"/>
      <c r="S270" s="215"/>
      <c r="T270" s="220"/>
      <c r="U270" s="215"/>
    </row>
    <row r="271" spans="1:21" ht="13.8" thickBot="1">
      <c r="A271" s="386" t="s">
        <v>185</v>
      </c>
      <c r="B271" s="387"/>
      <c r="C271" s="227"/>
      <c r="D271" s="225"/>
      <c r="E271" s="226"/>
      <c r="F271" s="227"/>
      <c r="G271" s="228"/>
      <c r="H271" s="226"/>
      <c r="I271" s="414"/>
      <c r="J271" s="415"/>
      <c r="K271" s="416"/>
      <c r="L271" s="301"/>
      <c r="M271" s="229"/>
      <c r="N271" s="229"/>
      <c r="O271" s="229"/>
      <c r="P271" s="229"/>
      <c r="Q271" s="230"/>
      <c r="R271" s="229"/>
      <c r="S271" s="226"/>
      <c r="T271" s="227"/>
      <c r="U271" s="287"/>
    </row>
    <row r="272" spans="1:21" ht="14.4" thickTop="1" thickBot="1"/>
    <row r="273" spans="1:21" ht="13.8" thickTop="1">
      <c r="A273" s="483" t="s">
        <v>45</v>
      </c>
      <c r="B273" s="484"/>
      <c r="C273" s="485" t="s">
        <v>76</v>
      </c>
      <c r="D273" s="412"/>
      <c r="E273" s="412"/>
      <c r="F273" s="412"/>
      <c r="G273" s="486"/>
      <c r="H273" s="485" t="s">
        <v>77</v>
      </c>
      <c r="I273" s="413"/>
      <c r="J273" s="408" t="s">
        <v>81</v>
      </c>
      <c r="K273" s="410"/>
      <c r="L273" s="481" t="s">
        <v>84</v>
      </c>
      <c r="M273" s="482"/>
      <c r="N273" s="152" t="s">
        <v>80</v>
      </c>
      <c r="O273" s="153"/>
      <c r="P273" s="153" t="s">
        <v>79</v>
      </c>
      <c r="Q273" s="153"/>
      <c r="R273" s="153"/>
      <c r="S273" s="153"/>
      <c r="T273" s="38" t="s">
        <v>78</v>
      </c>
      <c r="U273" s="39"/>
    </row>
    <row r="274" spans="1:21">
      <c r="A274" s="399"/>
      <c r="B274" s="400"/>
      <c r="C274" s="468"/>
      <c r="D274" s="469"/>
      <c r="E274" s="469"/>
      <c r="F274" s="469"/>
      <c r="G274" s="400"/>
      <c r="H274" s="468"/>
      <c r="I274" s="472"/>
      <c r="J274" s="40" t="s">
        <v>82</v>
      </c>
      <c r="K274" s="41" t="s">
        <v>83</v>
      </c>
      <c r="L274" s="474"/>
      <c r="M274" s="475"/>
      <c r="N274" s="456"/>
      <c r="O274" s="457"/>
      <c r="P274" s="457"/>
      <c r="Q274" s="457"/>
      <c r="R274" s="457"/>
      <c r="S274" s="457"/>
      <c r="T274" s="460"/>
      <c r="U274" s="461"/>
    </row>
    <row r="275" spans="1:21" ht="15">
      <c r="A275" s="401"/>
      <c r="B275" s="402"/>
      <c r="C275" s="470"/>
      <c r="D275" s="471"/>
      <c r="E275" s="471"/>
      <c r="F275" s="471"/>
      <c r="G275" s="402"/>
      <c r="H275" s="470"/>
      <c r="I275" s="473"/>
      <c r="J275" s="56"/>
      <c r="K275" s="57"/>
      <c r="L275" s="476"/>
      <c r="M275" s="477"/>
      <c r="N275" s="458"/>
      <c r="O275" s="459"/>
      <c r="P275" s="459"/>
      <c r="Q275" s="459"/>
      <c r="R275" s="459"/>
      <c r="S275" s="459"/>
      <c r="T275" s="462"/>
      <c r="U275" s="463"/>
    </row>
    <row r="276" spans="1:21">
      <c r="A276" s="464" t="s">
        <v>75</v>
      </c>
      <c r="B276" s="465"/>
      <c r="C276" s="465"/>
      <c r="D276" s="465"/>
      <c r="E276" s="465"/>
      <c r="F276" s="465"/>
      <c r="G276" s="465"/>
      <c r="H276" s="465"/>
      <c r="I276" s="465"/>
      <c r="J276" s="465"/>
      <c r="K276" s="465"/>
      <c r="L276" s="465"/>
      <c r="M276" s="465"/>
      <c r="N276" s="154" t="s">
        <v>70</v>
      </c>
      <c r="O276" s="253" t="s">
        <v>169</v>
      </c>
      <c r="P276" s="150"/>
      <c r="Q276" s="181"/>
      <c r="R276" s="182"/>
      <c r="S276" s="156" t="s">
        <v>71</v>
      </c>
      <c r="T276" s="466" t="s">
        <v>73</v>
      </c>
      <c r="U276" s="467"/>
    </row>
    <row r="277" spans="1:21">
      <c r="A277" s="428" t="s">
        <v>66</v>
      </c>
      <c r="B277" s="455"/>
      <c r="C277" s="455"/>
      <c r="D277" s="455"/>
      <c r="E277" s="455"/>
      <c r="F277" s="455" t="s">
        <v>280</v>
      </c>
      <c r="G277" s="455"/>
      <c r="H277" s="455"/>
      <c r="I277" s="455"/>
      <c r="J277" s="455" t="s">
        <v>60</v>
      </c>
      <c r="K277" s="455"/>
      <c r="L277" s="455"/>
      <c r="M277" s="455"/>
      <c r="N277" s="154" t="s">
        <v>69</v>
      </c>
      <c r="O277" s="253" t="s">
        <v>169</v>
      </c>
      <c r="P277" s="148"/>
      <c r="Q277" s="166"/>
      <c r="R277" s="178"/>
      <c r="S277" s="157" t="s">
        <v>72</v>
      </c>
      <c r="T277" s="441" t="s">
        <v>74</v>
      </c>
      <c r="U277" s="432"/>
    </row>
    <row r="278" spans="1:21">
      <c r="A278" s="442"/>
      <c r="B278" s="443"/>
      <c r="C278" s="443"/>
      <c r="D278" s="443"/>
      <c r="E278" s="444"/>
      <c r="F278" s="448"/>
      <c r="G278" s="443"/>
      <c r="H278" s="443"/>
      <c r="I278" s="444"/>
      <c r="J278" s="448"/>
      <c r="K278" s="443"/>
      <c r="L278" s="443"/>
      <c r="M278" s="443"/>
      <c r="N278" s="154" t="s">
        <v>67</v>
      </c>
      <c r="O278" s="253" t="s">
        <v>169</v>
      </c>
      <c r="P278" s="149"/>
      <c r="Q278" s="166"/>
      <c r="R278" s="178"/>
      <c r="S278" s="450"/>
      <c r="T278" s="452"/>
      <c r="U278" s="453"/>
    </row>
    <row r="279" spans="1:21" ht="13.8" thickBot="1">
      <c r="A279" s="445"/>
      <c r="B279" s="446"/>
      <c r="C279" s="446"/>
      <c r="D279" s="446"/>
      <c r="E279" s="447"/>
      <c r="F279" s="449"/>
      <c r="G279" s="446"/>
      <c r="H279" s="446"/>
      <c r="I279" s="447"/>
      <c r="J279" s="449"/>
      <c r="K279" s="446"/>
      <c r="L279" s="446"/>
      <c r="M279" s="446"/>
      <c r="N279" s="158" t="s">
        <v>68</v>
      </c>
      <c r="O279" s="253" t="s">
        <v>169</v>
      </c>
      <c r="P279" s="149"/>
      <c r="Q279" s="177"/>
      <c r="R279" s="180"/>
      <c r="S279" s="451"/>
      <c r="T279" s="449"/>
      <c r="U279" s="454"/>
    </row>
    <row r="280" spans="1:21" ht="13.8" thickTop="1">
      <c r="A280" s="43"/>
      <c r="B280" s="44" t="s">
        <v>65</v>
      </c>
      <c r="C280" s="408" t="s">
        <v>50</v>
      </c>
      <c r="D280" s="409"/>
      <c r="E280" s="410"/>
      <c r="F280" s="408" t="s">
        <v>51</v>
      </c>
      <c r="G280" s="409"/>
      <c r="H280" s="410"/>
      <c r="I280" s="411" t="s">
        <v>52</v>
      </c>
      <c r="J280" s="412"/>
      <c r="K280" s="413"/>
      <c r="L280" s="408" t="s">
        <v>61</v>
      </c>
      <c r="M280" s="409"/>
      <c r="N280" s="409"/>
      <c r="O280" s="409"/>
      <c r="P280" s="409"/>
      <c r="Q280" s="409"/>
      <c r="R280" s="409"/>
      <c r="S280" s="410"/>
      <c r="T280" s="408" t="s">
        <v>85</v>
      </c>
      <c r="U280" s="410"/>
    </row>
    <row r="281" spans="1:21">
      <c r="A281" s="45"/>
      <c r="B281" s="46" t="s">
        <v>64</v>
      </c>
      <c r="C281" s="424" t="s">
        <v>47</v>
      </c>
      <c r="D281" s="403" t="s">
        <v>48</v>
      </c>
      <c r="E281" s="426" t="s">
        <v>49</v>
      </c>
      <c r="F281" s="424" t="s">
        <v>47</v>
      </c>
      <c r="G281" s="403" t="s">
        <v>48</v>
      </c>
      <c r="H281" s="426" t="s">
        <v>49</v>
      </c>
      <c r="I281" s="430" t="s">
        <v>53</v>
      </c>
      <c r="J281" s="431"/>
      <c r="K281" s="432"/>
      <c r="L281" s="433" t="s">
        <v>56</v>
      </c>
      <c r="M281" s="434"/>
      <c r="N281" s="435" t="s">
        <v>57</v>
      </c>
      <c r="O281" s="435" t="s">
        <v>58</v>
      </c>
      <c r="P281" s="435" t="s">
        <v>97</v>
      </c>
      <c r="Q281" s="435" t="s">
        <v>59</v>
      </c>
      <c r="R281" s="435" t="s">
        <v>168</v>
      </c>
      <c r="S281" s="159" t="s">
        <v>60</v>
      </c>
      <c r="T281" s="47" t="s">
        <v>62</v>
      </c>
      <c r="U281" s="48"/>
    </row>
    <row r="282" spans="1:21" ht="13.8" thickBot="1">
      <c r="A282" s="49"/>
      <c r="B282" s="50"/>
      <c r="C282" s="425"/>
      <c r="D282" s="404"/>
      <c r="E282" s="427"/>
      <c r="F282" s="425"/>
      <c r="G282" s="404"/>
      <c r="H282" s="427"/>
      <c r="I282" s="437"/>
      <c r="J282" s="438"/>
      <c r="K282" s="439"/>
      <c r="L282" s="238" t="s">
        <v>54</v>
      </c>
      <c r="M282" s="239" t="s">
        <v>55</v>
      </c>
      <c r="N282" s="436"/>
      <c r="O282" s="436"/>
      <c r="P282" s="436"/>
      <c r="Q282" s="440"/>
      <c r="R282" s="440"/>
      <c r="S282" s="160" t="s">
        <v>61</v>
      </c>
      <c r="T282" s="49" t="s">
        <v>63</v>
      </c>
      <c r="U282" s="51" t="s">
        <v>49</v>
      </c>
    </row>
    <row r="283" spans="1:21" ht="13.8" thickTop="1">
      <c r="A283" s="419" t="s">
        <v>187</v>
      </c>
      <c r="B283" s="420"/>
      <c r="C283" s="275"/>
      <c r="D283" s="276"/>
      <c r="E283" s="277"/>
      <c r="F283" s="275"/>
      <c r="G283" s="276"/>
      <c r="H283" s="277"/>
      <c r="I283" s="421" t="str">
        <f>IF(E283&gt;0,I282+E283+H283,"")</f>
        <v/>
      </c>
      <c r="J283" s="422"/>
      <c r="K283" s="423"/>
      <c r="L283" s="278"/>
      <c r="M283" s="279"/>
      <c r="N283" s="279"/>
      <c r="O283" s="279"/>
      <c r="P283" s="279"/>
      <c r="Q283" s="280"/>
      <c r="R283" s="280"/>
      <c r="S283" s="277"/>
      <c r="T283" s="275"/>
      <c r="U283" s="100" t="str">
        <f>IF(E283&gt;0,E283+H283-L283-M283-#REF!-N283-O283-P283-S283,"")</f>
        <v/>
      </c>
    </row>
    <row r="284" spans="1:21">
      <c r="A284" s="42">
        <v>1</v>
      </c>
      <c r="B284" s="55"/>
      <c r="C284" s="52"/>
      <c r="D284" s="53"/>
      <c r="E284" s="54"/>
      <c r="F284" s="52"/>
      <c r="G284" s="53"/>
      <c r="H284" s="54"/>
      <c r="I284" s="405" t="str">
        <f t="shared" ref="I284:I289" si="50">IF(AND(I283&gt;0,E284&gt;0),I283+E284+H284,"")</f>
        <v/>
      </c>
      <c r="J284" s="406"/>
      <c r="K284" s="407"/>
      <c r="L284" s="241"/>
      <c r="M284" s="151"/>
      <c r="N284" s="151"/>
      <c r="O284" s="151"/>
      <c r="P284" s="151"/>
      <c r="Q284" s="161"/>
      <c r="R284" s="161"/>
      <c r="S284" s="54"/>
      <c r="T284" s="52"/>
      <c r="U284" s="100"/>
    </row>
    <row r="285" spans="1:21">
      <c r="A285" s="42">
        <v>2</v>
      </c>
      <c r="B285" s="55"/>
      <c r="C285" s="52"/>
      <c r="D285" s="53"/>
      <c r="E285" s="54"/>
      <c r="F285" s="52"/>
      <c r="G285" s="53"/>
      <c r="H285" s="54"/>
      <c r="I285" s="405" t="str">
        <f t="shared" si="50"/>
        <v/>
      </c>
      <c r="J285" s="406"/>
      <c r="K285" s="407"/>
      <c r="L285" s="241"/>
      <c r="M285" s="151"/>
      <c r="N285" s="151"/>
      <c r="O285" s="151"/>
      <c r="P285" s="151"/>
      <c r="Q285" s="161"/>
      <c r="R285" s="161"/>
      <c r="S285" s="54"/>
      <c r="T285" s="52"/>
      <c r="U285" s="100"/>
    </row>
    <row r="286" spans="1:21">
      <c r="A286" s="42">
        <v>3</v>
      </c>
      <c r="B286" s="55"/>
      <c r="C286" s="52"/>
      <c r="D286" s="53"/>
      <c r="E286" s="54"/>
      <c r="F286" s="52"/>
      <c r="G286" s="53"/>
      <c r="H286" s="54"/>
      <c r="I286" s="405" t="str">
        <f t="shared" si="50"/>
        <v/>
      </c>
      <c r="J286" s="406"/>
      <c r="K286" s="407"/>
      <c r="L286" s="241"/>
      <c r="M286" s="151"/>
      <c r="N286" s="151"/>
      <c r="O286" s="151"/>
      <c r="P286" s="151"/>
      <c r="Q286" s="161"/>
      <c r="R286" s="161"/>
      <c r="S286" s="54"/>
      <c r="T286" s="52"/>
      <c r="U286" s="100"/>
    </row>
    <row r="287" spans="1:21">
      <c r="A287" s="42">
        <v>4</v>
      </c>
      <c r="B287" s="55"/>
      <c r="C287" s="52"/>
      <c r="D287" s="53"/>
      <c r="E287" s="54"/>
      <c r="F287" s="52"/>
      <c r="G287" s="53"/>
      <c r="H287" s="54"/>
      <c r="I287" s="405" t="str">
        <f t="shared" si="50"/>
        <v/>
      </c>
      <c r="J287" s="406"/>
      <c r="K287" s="407"/>
      <c r="L287" s="241"/>
      <c r="M287" s="151"/>
      <c r="N287" s="151"/>
      <c r="O287" s="151"/>
      <c r="P287" s="151"/>
      <c r="Q287" s="161"/>
      <c r="R287" s="161"/>
      <c r="S287" s="54"/>
      <c r="T287" s="52"/>
      <c r="U287" s="100"/>
    </row>
    <row r="288" spans="1:21">
      <c r="A288" s="42">
        <v>5</v>
      </c>
      <c r="B288" s="55"/>
      <c r="C288" s="52"/>
      <c r="D288" s="53"/>
      <c r="E288" s="54"/>
      <c r="F288" s="52"/>
      <c r="G288" s="53"/>
      <c r="H288" s="54"/>
      <c r="I288" s="405" t="str">
        <f t="shared" si="50"/>
        <v/>
      </c>
      <c r="J288" s="406"/>
      <c r="K288" s="407"/>
      <c r="L288" s="241"/>
      <c r="M288" s="151"/>
      <c r="N288" s="151"/>
      <c r="O288" s="151"/>
      <c r="P288" s="151"/>
      <c r="Q288" s="161"/>
      <c r="R288" s="161"/>
      <c r="S288" s="54"/>
      <c r="T288" s="52"/>
      <c r="U288" s="100"/>
    </row>
    <row r="289" spans="1:21">
      <c r="A289" s="42">
        <v>6</v>
      </c>
      <c r="B289" s="55"/>
      <c r="C289" s="52"/>
      <c r="D289" s="53"/>
      <c r="E289" s="54"/>
      <c r="F289" s="52"/>
      <c r="G289" s="53"/>
      <c r="H289" s="54"/>
      <c r="I289" s="405" t="str">
        <f t="shared" si="50"/>
        <v/>
      </c>
      <c r="J289" s="406"/>
      <c r="K289" s="407"/>
      <c r="L289" s="241"/>
      <c r="M289" s="151"/>
      <c r="N289" s="151"/>
      <c r="O289" s="151"/>
      <c r="P289" s="151"/>
      <c r="Q289" s="161"/>
      <c r="R289" s="161"/>
      <c r="S289" s="54"/>
      <c r="T289" s="52"/>
      <c r="U289" s="100"/>
    </row>
    <row r="290" spans="1:21">
      <c r="A290" s="428" t="s">
        <v>184</v>
      </c>
      <c r="B290" s="429"/>
      <c r="C290" s="281" t="str">
        <f>IF($E289&gt;0,SUM(C284:C289),"")</f>
        <v/>
      </c>
      <c r="D290" s="282"/>
      <c r="E290" s="100" t="str">
        <f>IF($E289&gt;0,SUM(E284:E289),"")</f>
        <v/>
      </c>
      <c r="F290" s="281"/>
      <c r="G290" s="282"/>
      <c r="H290" s="100" t="str">
        <f>IF($E289&gt;0,SUM(H284:H289),"")</f>
        <v/>
      </c>
      <c r="I290" s="421" t="str">
        <f>IF(AND(E289&gt;0,E290&gt;0),E290+H290,"")</f>
        <v/>
      </c>
      <c r="J290" s="422"/>
      <c r="K290" s="423"/>
      <c r="L290" s="283"/>
      <c r="M290" s="284"/>
      <c r="N290" s="284"/>
      <c r="O290" s="284"/>
      <c r="P290" s="284"/>
      <c r="Q290" s="223"/>
      <c r="R290" s="222"/>
      <c r="S290" s="100" t="str">
        <f>IF(S289&gt;0,SUM(S284:S289),"")</f>
        <v/>
      </c>
      <c r="T290" s="281"/>
      <c r="U290" s="100"/>
    </row>
    <row r="291" spans="1:21" ht="13.8" thickBot="1">
      <c r="A291" s="386" t="s">
        <v>185</v>
      </c>
      <c r="B291" s="387"/>
      <c r="C291" s="285"/>
      <c r="D291" s="286"/>
      <c r="E291" s="287" t="str">
        <f>IF($E289&gt;0,E283+E290,"")</f>
        <v/>
      </c>
      <c r="F291" s="285"/>
      <c r="G291" s="286"/>
      <c r="H291" s="287" t="str">
        <f>IF($E289&gt;0,H283+H290,"")</f>
        <v/>
      </c>
      <c r="I291" s="388" t="str">
        <f>IF(E289&gt;0,I289,"")</f>
        <v/>
      </c>
      <c r="J291" s="389"/>
      <c r="K291" s="390"/>
      <c r="L291" s="288"/>
      <c r="M291" s="229"/>
      <c r="N291" s="289"/>
      <c r="O291" s="289"/>
      <c r="P291" s="289"/>
      <c r="Q291" s="230"/>
      <c r="R291" s="229"/>
      <c r="S291" s="287"/>
      <c r="T291" s="285"/>
      <c r="U291" s="287"/>
    </row>
    <row r="292" spans="1:21" ht="13.8" thickTop="1"/>
  </sheetData>
  <sheetProtection password="F4C4" sheet="1" objects="1" scenarios="1"/>
  <mergeCells count="762">
    <mergeCell ref="I243:K243"/>
    <mergeCell ref="I244:K244"/>
    <mergeCell ref="I245:K245"/>
    <mergeCell ref="I246:K246"/>
    <mergeCell ref="C233:G234"/>
    <mergeCell ref="H233:I234"/>
    <mergeCell ref="C240:C241"/>
    <mergeCell ref="D240:D241"/>
    <mergeCell ref="Q114:Q115"/>
    <mergeCell ref="Q135:Q136"/>
    <mergeCell ref="Q156:Q157"/>
    <mergeCell ref="Q177:Q178"/>
    <mergeCell ref="P233:S234"/>
    <mergeCell ref="R240:R241"/>
    <mergeCell ref="R219:R220"/>
    <mergeCell ref="P128:S129"/>
    <mergeCell ref="R135:R136"/>
    <mergeCell ref="E240:E241"/>
    <mergeCell ref="F240:F241"/>
    <mergeCell ref="E135:E136"/>
    <mergeCell ref="F135:F136"/>
    <mergeCell ref="I142:K142"/>
    <mergeCell ref="I143:K143"/>
    <mergeCell ref="L134:S134"/>
    <mergeCell ref="A27:E28"/>
    <mergeCell ref="F27:I28"/>
    <mergeCell ref="J27:M28"/>
    <mergeCell ref="S27:S28"/>
    <mergeCell ref="C29:E29"/>
    <mergeCell ref="F29:H29"/>
    <mergeCell ref="I29:K29"/>
    <mergeCell ref="L29:S29"/>
    <mergeCell ref="I251:K251"/>
    <mergeCell ref="I41:K41"/>
    <mergeCell ref="I62:K62"/>
    <mergeCell ref="I83:K83"/>
    <mergeCell ref="I104:K104"/>
    <mergeCell ref="I247:K247"/>
    <mergeCell ref="I248:K248"/>
    <mergeCell ref="A235:M235"/>
    <mergeCell ref="L232:M232"/>
    <mergeCell ref="A233:B234"/>
    <mergeCell ref="A250:B250"/>
    <mergeCell ref="I250:K250"/>
    <mergeCell ref="A242:B242"/>
    <mergeCell ref="I242:K242"/>
    <mergeCell ref="A249:B249"/>
    <mergeCell ref="I249:K249"/>
    <mergeCell ref="I94:K94"/>
    <mergeCell ref="L93:M93"/>
    <mergeCell ref="N93:N94"/>
    <mergeCell ref="C92:E92"/>
    <mergeCell ref="F26:I26"/>
    <mergeCell ref="J26:M26"/>
    <mergeCell ref="T26:U26"/>
    <mergeCell ref="T27:U28"/>
    <mergeCell ref="L30:M30"/>
    <mergeCell ref="I31:K31"/>
    <mergeCell ref="C30:C31"/>
    <mergeCell ref="D30:D31"/>
    <mergeCell ref="E30:E31"/>
    <mergeCell ref="F30:F31"/>
    <mergeCell ref="I32:K32"/>
    <mergeCell ref="I33:K33"/>
    <mergeCell ref="I34:K34"/>
    <mergeCell ref="G30:G31"/>
    <mergeCell ref="H30:H31"/>
    <mergeCell ref="I30:K30"/>
    <mergeCell ref="I35:K35"/>
    <mergeCell ref="I36:K36"/>
    <mergeCell ref="A26:E26"/>
    <mergeCell ref="T29:U29"/>
    <mergeCell ref="T23:U24"/>
    <mergeCell ref="T8:U8"/>
    <mergeCell ref="N9:N10"/>
    <mergeCell ref="O9:O10"/>
    <mergeCell ref="P9:P10"/>
    <mergeCell ref="R9:R10"/>
    <mergeCell ref="Q9:Q10"/>
    <mergeCell ref="O93:O94"/>
    <mergeCell ref="P93:P94"/>
    <mergeCell ref="T25:U25"/>
    <mergeCell ref="Q30:Q31"/>
    <mergeCell ref="Q51:Q52"/>
    <mergeCell ref="Q72:Q73"/>
    <mergeCell ref="Q93:Q94"/>
    <mergeCell ref="P86:S87"/>
    <mergeCell ref="R30:R31"/>
    <mergeCell ref="R51:R52"/>
    <mergeCell ref="R72:R73"/>
    <mergeCell ref="R93:R94"/>
    <mergeCell ref="P72:P73"/>
    <mergeCell ref="T86:U87"/>
    <mergeCell ref="O72:O73"/>
    <mergeCell ref="N65:O66"/>
    <mergeCell ref="P65:S66"/>
    <mergeCell ref="A23:B24"/>
    <mergeCell ref="C23:G24"/>
    <mergeCell ref="A22:B22"/>
    <mergeCell ref="C22:G22"/>
    <mergeCell ref="A25:M25"/>
    <mergeCell ref="A18:B18"/>
    <mergeCell ref="A19:B19"/>
    <mergeCell ref="N23:O24"/>
    <mergeCell ref="P23:S24"/>
    <mergeCell ref="L23:M24"/>
    <mergeCell ref="I20:K20"/>
    <mergeCell ref="L22:M22"/>
    <mergeCell ref="A32:B32"/>
    <mergeCell ref="I37:K37"/>
    <mergeCell ref="I38:K38"/>
    <mergeCell ref="I229:K229"/>
    <mergeCell ref="A232:B232"/>
    <mergeCell ref="C232:G232"/>
    <mergeCell ref="I230:K230"/>
    <mergeCell ref="I226:K226"/>
    <mergeCell ref="I227:K227"/>
    <mergeCell ref="A39:B39"/>
    <mergeCell ref="I39:K39"/>
    <mergeCell ref="A40:B40"/>
    <mergeCell ref="I40:K40"/>
    <mergeCell ref="A229:B229"/>
    <mergeCell ref="A228:B228"/>
    <mergeCell ref="I228:K228"/>
    <mergeCell ref="I222:K222"/>
    <mergeCell ref="I223:K223"/>
    <mergeCell ref="I224:K224"/>
    <mergeCell ref="I225:K225"/>
    <mergeCell ref="I201:K201"/>
    <mergeCell ref="I202:K202"/>
    <mergeCell ref="I203:K203"/>
    <mergeCell ref="I204:K204"/>
    <mergeCell ref="T6:U7"/>
    <mergeCell ref="A6:E7"/>
    <mergeCell ref="F6:I7"/>
    <mergeCell ref="J5:M5"/>
    <mergeCell ref="H1:I1"/>
    <mergeCell ref="C1:G1"/>
    <mergeCell ref="A1:B1"/>
    <mergeCell ref="L1:M1"/>
    <mergeCell ref="I11:K11"/>
    <mergeCell ref="L8:S8"/>
    <mergeCell ref="I8:K8"/>
    <mergeCell ref="L9:M9"/>
    <mergeCell ref="P2:S3"/>
    <mergeCell ref="T2:U3"/>
    <mergeCell ref="A4:M4"/>
    <mergeCell ref="S6:S7"/>
    <mergeCell ref="T4:U4"/>
    <mergeCell ref="T5:U5"/>
    <mergeCell ref="N2:O3"/>
    <mergeCell ref="F9:F10"/>
    <mergeCell ref="H9:H10"/>
    <mergeCell ref="J6:M7"/>
    <mergeCell ref="G9:G10"/>
    <mergeCell ref="L2:M3"/>
    <mergeCell ref="I14:K14"/>
    <mergeCell ref="I15:K15"/>
    <mergeCell ref="I16:K16"/>
    <mergeCell ref="I17:K17"/>
    <mergeCell ref="H23:I24"/>
    <mergeCell ref="I19:K19"/>
    <mergeCell ref="I18:K18"/>
    <mergeCell ref="H22:I22"/>
    <mergeCell ref="J22:K22"/>
    <mergeCell ref="A5:E5"/>
    <mergeCell ref="F5:I5"/>
    <mergeCell ref="J1:K1"/>
    <mergeCell ref="A2:B3"/>
    <mergeCell ref="I13:K13"/>
    <mergeCell ref="I9:K9"/>
    <mergeCell ref="I10:K10"/>
    <mergeCell ref="C2:G3"/>
    <mergeCell ref="H2:I3"/>
    <mergeCell ref="C8:E8"/>
    <mergeCell ref="C9:C10"/>
    <mergeCell ref="D9:D10"/>
    <mergeCell ref="E9:E10"/>
    <mergeCell ref="A11:B11"/>
    <mergeCell ref="I12:K12"/>
    <mergeCell ref="F8:H8"/>
    <mergeCell ref="N240:N241"/>
    <mergeCell ref="O240:O241"/>
    <mergeCell ref="P240:P241"/>
    <mergeCell ref="I241:K241"/>
    <mergeCell ref="G240:G241"/>
    <mergeCell ref="H240:H241"/>
    <mergeCell ref="I240:K240"/>
    <mergeCell ref="L240:M240"/>
    <mergeCell ref="Q240:Q241"/>
    <mergeCell ref="T233:U234"/>
    <mergeCell ref="Q219:Q220"/>
    <mergeCell ref="A221:B221"/>
    <mergeCell ref="I221:K221"/>
    <mergeCell ref="T235:U235"/>
    <mergeCell ref="H232:I232"/>
    <mergeCell ref="J232:K232"/>
    <mergeCell ref="F239:H239"/>
    <mergeCell ref="I239:K239"/>
    <mergeCell ref="L239:S239"/>
    <mergeCell ref="F237:I238"/>
    <mergeCell ref="L233:M234"/>
    <mergeCell ref="N233:O234"/>
    <mergeCell ref="J237:M238"/>
    <mergeCell ref="T239:U239"/>
    <mergeCell ref="J236:M236"/>
    <mergeCell ref="A236:E236"/>
    <mergeCell ref="F236:I236"/>
    <mergeCell ref="A237:E238"/>
    <mergeCell ref="C239:E239"/>
    <mergeCell ref="S237:S238"/>
    <mergeCell ref="T237:U238"/>
    <mergeCell ref="T236:U236"/>
    <mergeCell ref="T218:U218"/>
    <mergeCell ref="C219:C220"/>
    <mergeCell ref="D219:D220"/>
    <mergeCell ref="E219:E220"/>
    <mergeCell ref="F219:F220"/>
    <mergeCell ref="G219:G220"/>
    <mergeCell ref="H219:H220"/>
    <mergeCell ref="I219:K219"/>
    <mergeCell ref="C218:E218"/>
    <mergeCell ref="F218:H218"/>
    <mergeCell ref="I218:K218"/>
    <mergeCell ref="L218:S218"/>
    <mergeCell ref="O219:O220"/>
    <mergeCell ref="P219:P220"/>
    <mergeCell ref="I220:K220"/>
    <mergeCell ref="L219:M219"/>
    <mergeCell ref="N219:N220"/>
    <mergeCell ref="T215:U215"/>
    <mergeCell ref="A216:E217"/>
    <mergeCell ref="F216:I217"/>
    <mergeCell ref="J216:M217"/>
    <mergeCell ref="S216:S217"/>
    <mergeCell ref="T216:U217"/>
    <mergeCell ref="A215:E215"/>
    <mergeCell ref="F215:I215"/>
    <mergeCell ref="J215:M215"/>
    <mergeCell ref="T214:U214"/>
    <mergeCell ref="L211:M211"/>
    <mergeCell ref="A212:B213"/>
    <mergeCell ref="C212:G213"/>
    <mergeCell ref="H212:I213"/>
    <mergeCell ref="L212:M213"/>
    <mergeCell ref="N212:O213"/>
    <mergeCell ref="A207:B207"/>
    <mergeCell ref="I207:K207"/>
    <mergeCell ref="P212:S213"/>
    <mergeCell ref="T212:U213"/>
    <mergeCell ref="A214:M214"/>
    <mergeCell ref="A208:B208"/>
    <mergeCell ref="I208:K208"/>
    <mergeCell ref="A211:B211"/>
    <mergeCell ref="C211:G211"/>
    <mergeCell ref="H211:I211"/>
    <mergeCell ref="J211:K211"/>
    <mergeCell ref="I209:K209"/>
    <mergeCell ref="A200:B200"/>
    <mergeCell ref="I200:K200"/>
    <mergeCell ref="T197:U197"/>
    <mergeCell ref="C198:C199"/>
    <mergeCell ref="D198:D199"/>
    <mergeCell ref="E198:E199"/>
    <mergeCell ref="F198:F199"/>
    <mergeCell ref="I205:K205"/>
    <mergeCell ref="I206:K206"/>
    <mergeCell ref="Q198:Q199"/>
    <mergeCell ref="G198:G199"/>
    <mergeCell ref="H198:H199"/>
    <mergeCell ref="I198:K198"/>
    <mergeCell ref="L198:M198"/>
    <mergeCell ref="N198:N199"/>
    <mergeCell ref="C197:E197"/>
    <mergeCell ref="F197:H197"/>
    <mergeCell ref="I197:K197"/>
    <mergeCell ref="L197:S197"/>
    <mergeCell ref="O198:O199"/>
    <mergeCell ref="P198:P199"/>
    <mergeCell ref="I199:K199"/>
    <mergeCell ref="R198:R199"/>
    <mergeCell ref="T194:U194"/>
    <mergeCell ref="A195:E196"/>
    <mergeCell ref="F195:I196"/>
    <mergeCell ref="J195:M196"/>
    <mergeCell ref="S195:S196"/>
    <mergeCell ref="T195:U196"/>
    <mergeCell ref="A194:E194"/>
    <mergeCell ref="F194:I194"/>
    <mergeCell ref="J194:M194"/>
    <mergeCell ref="T193:U193"/>
    <mergeCell ref="L190:M190"/>
    <mergeCell ref="A191:B192"/>
    <mergeCell ref="C191:G192"/>
    <mergeCell ref="H191:I192"/>
    <mergeCell ref="L191:M192"/>
    <mergeCell ref="N191:O192"/>
    <mergeCell ref="P191:S192"/>
    <mergeCell ref="T191:U192"/>
    <mergeCell ref="A193:M193"/>
    <mergeCell ref="A186:B186"/>
    <mergeCell ref="I186:K186"/>
    <mergeCell ref="I180:K180"/>
    <mergeCell ref="I181:K181"/>
    <mergeCell ref="I182:K182"/>
    <mergeCell ref="I183:K183"/>
    <mergeCell ref="A187:B187"/>
    <mergeCell ref="I187:K187"/>
    <mergeCell ref="A190:B190"/>
    <mergeCell ref="C190:G190"/>
    <mergeCell ref="H190:I190"/>
    <mergeCell ref="J190:K190"/>
    <mergeCell ref="I188:K188"/>
    <mergeCell ref="T170:U171"/>
    <mergeCell ref="T173:U173"/>
    <mergeCell ref="A174:E175"/>
    <mergeCell ref="F174:I175"/>
    <mergeCell ref="J174:M175"/>
    <mergeCell ref="G177:G178"/>
    <mergeCell ref="H177:H178"/>
    <mergeCell ref="I177:K177"/>
    <mergeCell ref="L177:M177"/>
    <mergeCell ref="N177:N178"/>
    <mergeCell ref="J173:M173"/>
    <mergeCell ref="O177:O178"/>
    <mergeCell ref="P177:P178"/>
    <mergeCell ref="I178:K178"/>
    <mergeCell ref="S174:S175"/>
    <mergeCell ref="T174:U175"/>
    <mergeCell ref="A173:E173"/>
    <mergeCell ref="F173:I173"/>
    <mergeCell ref="A172:M172"/>
    <mergeCell ref="T172:U172"/>
    <mergeCell ref="A179:B179"/>
    <mergeCell ref="I179:K179"/>
    <mergeCell ref="T176:U176"/>
    <mergeCell ref="C177:C178"/>
    <mergeCell ref="D177:D178"/>
    <mergeCell ref="E177:E178"/>
    <mergeCell ref="F177:F178"/>
    <mergeCell ref="I184:K184"/>
    <mergeCell ref="I185:K185"/>
    <mergeCell ref="C176:E176"/>
    <mergeCell ref="F176:H176"/>
    <mergeCell ref="I176:K176"/>
    <mergeCell ref="L176:S176"/>
    <mergeCell ref="R177:R178"/>
    <mergeCell ref="A165:B165"/>
    <mergeCell ref="I165:K165"/>
    <mergeCell ref="I159:K159"/>
    <mergeCell ref="I160:K160"/>
    <mergeCell ref="I161:K161"/>
    <mergeCell ref="I162:K162"/>
    <mergeCell ref="P170:S171"/>
    <mergeCell ref="A166:B166"/>
    <mergeCell ref="I166:K166"/>
    <mergeCell ref="A169:B169"/>
    <mergeCell ref="C169:G169"/>
    <mergeCell ref="H169:I169"/>
    <mergeCell ref="J169:K169"/>
    <mergeCell ref="I167:K167"/>
    <mergeCell ref="L169:M169"/>
    <mergeCell ref="A170:B171"/>
    <mergeCell ref="C170:G171"/>
    <mergeCell ref="H170:I171"/>
    <mergeCell ref="L170:M171"/>
    <mergeCell ref="N170:O171"/>
    <mergeCell ref="T149:U150"/>
    <mergeCell ref="T152:U152"/>
    <mergeCell ref="A153:E154"/>
    <mergeCell ref="F153:I154"/>
    <mergeCell ref="J153:M154"/>
    <mergeCell ref="G156:G157"/>
    <mergeCell ref="H156:H157"/>
    <mergeCell ref="I156:K156"/>
    <mergeCell ref="L156:M156"/>
    <mergeCell ref="N156:N157"/>
    <mergeCell ref="J152:M152"/>
    <mergeCell ref="O156:O157"/>
    <mergeCell ref="P156:P157"/>
    <mergeCell ref="I157:K157"/>
    <mergeCell ref="S153:S154"/>
    <mergeCell ref="T153:U154"/>
    <mergeCell ref="A152:E152"/>
    <mergeCell ref="F152:I152"/>
    <mergeCell ref="A151:M151"/>
    <mergeCell ref="T151:U151"/>
    <mergeCell ref="P149:S150"/>
    <mergeCell ref="N149:O150"/>
    <mergeCell ref="A158:B158"/>
    <mergeCell ref="I158:K158"/>
    <mergeCell ref="T155:U155"/>
    <mergeCell ref="C156:C157"/>
    <mergeCell ref="D156:D157"/>
    <mergeCell ref="E156:E157"/>
    <mergeCell ref="F156:F157"/>
    <mergeCell ref="I163:K163"/>
    <mergeCell ref="I164:K164"/>
    <mergeCell ref="C155:E155"/>
    <mergeCell ref="F155:H155"/>
    <mergeCell ref="I155:K155"/>
    <mergeCell ref="L155:S155"/>
    <mergeCell ref="R156:R157"/>
    <mergeCell ref="A145:B145"/>
    <mergeCell ref="I145:K145"/>
    <mergeCell ref="A148:B148"/>
    <mergeCell ref="C148:G148"/>
    <mergeCell ref="H148:I148"/>
    <mergeCell ref="J148:K148"/>
    <mergeCell ref="I146:K146"/>
    <mergeCell ref="L148:M148"/>
    <mergeCell ref="A149:B150"/>
    <mergeCell ref="C149:G150"/>
    <mergeCell ref="H149:I150"/>
    <mergeCell ref="L149:M150"/>
    <mergeCell ref="A144:B144"/>
    <mergeCell ref="I144:K144"/>
    <mergeCell ref="I138:K138"/>
    <mergeCell ref="I139:K139"/>
    <mergeCell ref="I140:K140"/>
    <mergeCell ref="I141:K141"/>
    <mergeCell ref="C134:E134"/>
    <mergeCell ref="F134:H134"/>
    <mergeCell ref="I134:K134"/>
    <mergeCell ref="A137:B137"/>
    <mergeCell ref="I137:K137"/>
    <mergeCell ref="G135:G136"/>
    <mergeCell ref="H135:H136"/>
    <mergeCell ref="I135:K135"/>
    <mergeCell ref="O135:O136"/>
    <mergeCell ref="P135:P136"/>
    <mergeCell ref="I136:K136"/>
    <mergeCell ref="A127:B127"/>
    <mergeCell ref="C127:G127"/>
    <mergeCell ref="H127:I127"/>
    <mergeCell ref="J127:K127"/>
    <mergeCell ref="S132:S133"/>
    <mergeCell ref="T134:U134"/>
    <mergeCell ref="C135:C136"/>
    <mergeCell ref="D135:D136"/>
    <mergeCell ref="L135:M135"/>
    <mergeCell ref="N135:N136"/>
    <mergeCell ref="T132:U133"/>
    <mergeCell ref="A131:E131"/>
    <mergeCell ref="F131:I131"/>
    <mergeCell ref="A130:M130"/>
    <mergeCell ref="T130:U130"/>
    <mergeCell ref="L127:M127"/>
    <mergeCell ref="A128:B129"/>
    <mergeCell ref="C128:G129"/>
    <mergeCell ref="T128:U129"/>
    <mergeCell ref="T131:U131"/>
    <mergeCell ref="A132:E133"/>
    <mergeCell ref="F132:I133"/>
    <mergeCell ref="J132:M133"/>
    <mergeCell ref="J131:M131"/>
    <mergeCell ref="I123:K123"/>
    <mergeCell ref="I124:K124"/>
    <mergeCell ref="I117:K117"/>
    <mergeCell ref="I118:K118"/>
    <mergeCell ref="I119:K119"/>
    <mergeCell ref="I120:K120"/>
    <mergeCell ref="H128:I129"/>
    <mergeCell ref="L128:M129"/>
    <mergeCell ref="N128:O129"/>
    <mergeCell ref="I125:K125"/>
    <mergeCell ref="T107:U108"/>
    <mergeCell ref="T110:U110"/>
    <mergeCell ref="A111:E112"/>
    <mergeCell ref="F111:I112"/>
    <mergeCell ref="J111:M112"/>
    <mergeCell ref="G114:G115"/>
    <mergeCell ref="H114:H115"/>
    <mergeCell ref="I114:K114"/>
    <mergeCell ref="L114:M114"/>
    <mergeCell ref="N114:N115"/>
    <mergeCell ref="J110:M110"/>
    <mergeCell ref="O114:O115"/>
    <mergeCell ref="P114:P115"/>
    <mergeCell ref="I115:K115"/>
    <mergeCell ref="N107:O108"/>
    <mergeCell ref="S111:S112"/>
    <mergeCell ref="T111:U112"/>
    <mergeCell ref="A110:E110"/>
    <mergeCell ref="F110:I110"/>
    <mergeCell ref="A109:M109"/>
    <mergeCell ref="T109:U109"/>
    <mergeCell ref="A116:B116"/>
    <mergeCell ref="I116:K116"/>
    <mergeCell ref="T113:U113"/>
    <mergeCell ref="C114:C115"/>
    <mergeCell ref="D114:D115"/>
    <mergeCell ref="E114:E115"/>
    <mergeCell ref="F114:F115"/>
    <mergeCell ref="I121:K121"/>
    <mergeCell ref="I122:K122"/>
    <mergeCell ref="C113:E113"/>
    <mergeCell ref="F113:H113"/>
    <mergeCell ref="I113:K113"/>
    <mergeCell ref="L113:S113"/>
    <mergeCell ref="C106:G106"/>
    <mergeCell ref="H106:I106"/>
    <mergeCell ref="J106:K106"/>
    <mergeCell ref="I102:K102"/>
    <mergeCell ref="I103:K103"/>
    <mergeCell ref="L106:M106"/>
    <mergeCell ref="A107:B108"/>
    <mergeCell ref="C107:G108"/>
    <mergeCell ref="H107:I108"/>
    <mergeCell ref="L107:M108"/>
    <mergeCell ref="F92:H92"/>
    <mergeCell ref="I92:K92"/>
    <mergeCell ref="L92:S92"/>
    <mergeCell ref="R114:R115"/>
    <mergeCell ref="T89:U89"/>
    <mergeCell ref="T90:U91"/>
    <mergeCell ref="A95:B95"/>
    <mergeCell ref="I95:K95"/>
    <mergeCell ref="T92:U92"/>
    <mergeCell ref="C93:C94"/>
    <mergeCell ref="D93:D94"/>
    <mergeCell ref="E93:E94"/>
    <mergeCell ref="F93:F94"/>
    <mergeCell ref="G93:G94"/>
    <mergeCell ref="I98:K98"/>
    <mergeCell ref="I99:K99"/>
    <mergeCell ref="I100:K100"/>
    <mergeCell ref="I101:K101"/>
    <mergeCell ref="H93:H94"/>
    <mergeCell ref="I93:K93"/>
    <mergeCell ref="I96:K96"/>
    <mergeCell ref="I97:K97"/>
    <mergeCell ref="P107:S108"/>
    <mergeCell ref="A106:B106"/>
    <mergeCell ref="A88:M88"/>
    <mergeCell ref="T88:U88"/>
    <mergeCell ref="A89:E89"/>
    <mergeCell ref="F89:I89"/>
    <mergeCell ref="J89:M89"/>
    <mergeCell ref="N86:O87"/>
    <mergeCell ref="J90:M91"/>
    <mergeCell ref="S90:S91"/>
    <mergeCell ref="A90:E91"/>
    <mergeCell ref="F90:I91"/>
    <mergeCell ref="L85:M85"/>
    <mergeCell ref="A86:B87"/>
    <mergeCell ref="C86:G87"/>
    <mergeCell ref="H86:I87"/>
    <mergeCell ref="L86:M87"/>
    <mergeCell ref="A85:B85"/>
    <mergeCell ref="C85:G85"/>
    <mergeCell ref="H85:I85"/>
    <mergeCell ref="A74:B74"/>
    <mergeCell ref="I74:K74"/>
    <mergeCell ref="J85:K85"/>
    <mergeCell ref="I79:K79"/>
    <mergeCell ref="I80:K80"/>
    <mergeCell ref="I81:K81"/>
    <mergeCell ref="I82:K82"/>
    <mergeCell ref="I75:K75"/>
    <mergeCell ref="I76:K76"/>
    <mergeCell ref="I77:K77"/>
    <mergeCell ref="I78:K78"/>
    <mergeCell ref="I73:K73"/>
    <mergeCell ref="T68:U68"/>
    <mergeCell ref="A69:E70"/>
    <mergeCell ref="F69:I70"/>
    <mergeCell ref="J69:M70"/>
    <mergeCell ref="S69:S70"/>
    <mergeCell ref="T69:U70"/>
    <mergeCell ref="A68:E68"/>
    <mergeCell ref="F68:I68"/>
    <mergeCell ref="J68:M68"/>
    <mergeCell ref="T71:U71"/>
    <mergeCell ref="C72:C73"/>
    <mergeCell ref="D72:D73"/>
    <mergeCell ref="E72:E73"/>
    <mergeCell ref="F72:F73"/>
    <mergeCell ref="G72:G73"/>
    <mergeCell ref="H72:H73"/>
    <mergeCell ref="I72:K72"/>
    <mergeCell ref="L72:M72"/>
    <mergeCell ref="N72:N73"/>
    <mergeCell ref="C71:E71"/>
    <mergeCell ref="F71:H71"/>
    <mergeCell ref="I71:K71"/>
    <mergeCell ref="L71:S71"/>
    <mergeCell ref="T65:U66"/>
    <mergeCell ref="A67:M67"/>
    <mergeCell ref="T67:U67"/>
    <mergeCell ref="L64:M64"/>
    <mergeCell ref="A65:B66"/>
    <mergeCell ref="C65:G66"/>
    <mergeCell ref="H65:I66"/>
    <mergeCell ref="L65:M66"/>
    <mergeCell ref="A53:B53"/>
    <mergeCell ref="I53:K53"/>
    <mergeCell ref="I54:K54"/>
    <mergeCell ref="A64:B64"/>
    <mergeCell ref="C64:G64"/>
    <mergeCell ref="H64:I64"/>
    <mergeCell ref="J64:K64"/>
    <mergeCell ref="I59:K59"/>
    <mergeCell ref="A60:B60"/>
    <mergeCell ref="I60:K60"/>
    <mergeCell ref="A61:B61"/>
    <mergeCell ref="I61:K61"/>
    <mergeCell ref="F51:F52"/>
    <mergeCell ref="G51:G52"/>
    <mergeCell ref="H51:H52"/>
    <mergeCell ref="I51:K51"/>
    <mergeCell ref="I55:K55"/>
    <mergeCell ref="I56:K56"/>
    <mergeCell ref="I57:K57"/>
    <mergeCell ref="I58:K58"/>
    <mergeCell ref="I52:K52"/>
    <mergeCell ref="T44:U45"/>
    <mergeCell ref="T46:U46"/>
    <mergeCell ref="T47:U47"/>
    <mergeCell ref="S48:S49"/>
    <mergeCell ref="T48:U49"/>
    <mergeCell ref="P44:S45"/>
    <mergeCell ref="T50:U50"/>
    <mergeCell ref="A48:E49"/>
    <mergeCell ref="F48:I49"/>
    <mergeCell ref="O30:O31"/>
    <mergeCell ref="P30:P31"/>
    <mergeCell ref="L253:M253"/>
    <mergeCell ref="J48:M49"/>
    <mergeCell ref="N44:O45"/>
    <mergeCell ref="L51:M51"/>
    <mergeCell ref="N51:N52"/>
    <mergeCell ref="O51:O52"/>
    <mergeCell ref="P51:P52"/>
    <mergeCell ref="A46:M46"/>
    <mergeCell ref="A47:E47"/>
    <mergeCell ref="F47:I47"/>
    <mergeCell ref="J47:M47"/>
    <mergeCell ref="L43:M43"/>
    <mergeCell ref="L44:M45"/>
    <mergeCell ref="N30:N31"/>
    <mergeCell ref="C44:G45"/>
    <mergeCell ref="H44:I45"/>
    <mergeCell ref="C50:E50"/>
    <mergeCell ref="F50:H50"/>
    <mergeCell ref="I50:K50"/>
    <mergeCell ref="L50:S50"/>
    <mergeCell ref="C51:C52"/>
    <mergeCell ref="D51:D52"/>
    <mergeCell ref="T254:U255"/>
    <mergeCell ref="A256:M256"/>
    <mergeCell ref="T256:U256"/>
    <mergeCell ref="A254:B255"/>
    <mergeCell ref="C254:G255"/>
    <mergeCell ref="H254:I255"/>
    <mergeCell ref="L254:M255"/>
    <mergeCell ref="A253:B253"/>
    <mergeCell ref="C253:G253"/>
    <mergeCell ref="H253:I253"/>
    <mergeCell ref="J253:K253"/>
    <mergeCell ref="N254:O255"/>
    <mergeCell ref="P254:S255"/>
    <mergeCell ref="L260:S260"/>
    <mergeCell ref="T260:U260"/>
    <mergeCell ref="H261:H262"/>
    <mergeCell ref="I261:K261"/>
    <mergeCell ref="L261:M261"/>
    <mergeCell ref="N261:N262"/>
    <mergeCell ref="O261:O262"/>
    <mergeCell ref="T257:U257"/>
    <mergeCell ref="A258:E259"/>
    <mergeCell ref="F258:I259"/>
    <mergeCell ref="J258:M259"/>
    <mergeCell ref="S258:S259"/>
    <mergeCell ref="T258:U259"/>
    <mergeCell ref="A257:E257"/>
    <mergeCell ref="F257:I257"/>
    <mergeCell ref="J257:M257"/>
    <mergeCell ref="P261:P262"/>
    <mergeCell ref="I262:K262"/>
    <mergeCell ref="Q261:Q262"/>
    <mergeCell ref="R261:R262"/>
    <mergeCell ref="A263:B263"/>
    <mergeCell ref="I263:K263"/>
    <mergeCell ref="C261:C262"/>
    <mergeCell ref="D261:D262"/>
    <mergeCell ref="E261:E262"/>
    <mergeCell ref="F261:F262"/>
    <mergeCell ref="L273:M273"/>
    <mergeCell ref="A273:B273"/>
    <mergeCell ref="C273:G273"/>
    <mergeCell ref="H273:I273"/>
    <mergeCell ref="J273:K273"/>
    <mergeCell ref="G261:G262"/>
    <mergeCell ref="I264:K264"/>
    <mergeCell ref="I265:K265"/>
    <mergeCell ref="I266:K266"/>
    <mergeCell ref="I267:K267"/>
    <mergeCell ref="A271:B271"/>
    <mergeCell ref="I271:K271"/>
    <mergeCell ref="I268:K268"/>
    <mergeCell ref="I269:K269"/>
    <mergeCell ref="A270:B270"/>
    <mergeCell ref="N274:O275"/>
    <mergeCell ref="P274:S275"/>
    <mergeCell ref="T274:U275"/>
    <mergeCell ref="A276:M276"/>
    <mergeCell ref="T276:U276"/>
    <mergeCell ref="A274:B275"/>
    <mergeCell ref="C274:G275"/>
    <mergeCell ref="H274:I275"/>
    <mergeCell ref="L274:M275"/>
    <mergeCell ref="T277:U277"/>
    <mergeCell ref="A278:E279"/>
    <mergeCell ref="F278:I279"/>
    <mergeCell ref="J278:M279"/>
    <mergeCell ref="S278:S279"/>
    <mergeCell ref="T278:U279"/>
    <mergeCell ref="A277:E277"/>
    <mergeCell ref="F277:I277"/>
    <mergeCell ref="J277:M277"/>
    <mergeCell ref="D281:D282"/>
    <mergeCell ref="E281:E282"/>
    <mergeCell ref="F281:F282"/>
    <mergeCell ref="I289:K289"/>
    <mergeCell ref="A290:B290"/>
    <mergeCell ref="I290:K290"/>
    <mergeCell ref="L280:S280"/>
    <mergeCell ref="T280:U280"/>
    <mergeCell ref="H281:H282"/>
    <mergeCell ref="I281:K281"/>
    <mergeCell ref="L281:M281"/>
    <mergeCell ref="N281:N282"/>
    <mergeCell ref="O281:O282"/>
    <mergeCell ref="P281:P282"/>
    <mergeCell ref="I282:K282"/>
    <mergeCell ref="Q281:Q282"/>
    <mergeCell ref="R281:R282"/>
    <mergeCell ref="A291:B291"/>
    <mergeCell ref="I291:K291"/>
    <mergeCell ref="A43:B43"/>
    <mergeCell ref="C43:G43"/>
    <mergeCell ref="H43:I43"/>
    <mergeCell ref="J43:K43"/>
    <mergeCell ref="A44:B45"/>
    <mergeCell ref="G281:G282"/>
    <mergeCell ref="I284:K284"/>
    <mergeCell ref="I285:K285"/>
    <mergeCell ref="I286:K286"/>
    <mergeCell ref="I287:K287"/>
    <mergeCell ref="I288:K288"/>
    <mergeCell ref="C280:E280"/>
    <mergeCell ref="F280:H280"/>
    <mergeCell ref="I280:K280"/>
    <mergeCell ref="I270:K270"/>
    <mergeCell ref="C260:E260"/>
    <mergeCell ref="F260:H260"/>
    <mergeCell ref="I260:K260"/>
    <mergeCell ref="E51:E52"/>
    <mergeCell ref="A283:B283"/>
    <mergeCell ref="I283:K283"/>
    <mergeCell ref="C281:C282"/>
  </mergeCells>
  <phoneticPr fontId="0" type="noConversion"/>
  <dataValidations xWindow="842" yWindow="564" count="50">
    <dataValidation type="decimal" operator="equal" allowBlank="1" showInputMessage="1" showErrorMessage="1" errorTitle="Quarter Total for Bonno" error="This amount is not correct." promptTitle="Quarter Total for Bonno" prompt="Enter the Quarter Total for Cumulative Earnings here.  Do not use the copy and paste feature." sqref="H20">
      <formula1>8976</formula1>
    </dataValidation>
    <dataValidation type="decimal" operator="equal" allowBlank="1" showInputMessage="1" showErrorMessage="1" errorTitle="Yearly Total for Bonno" error="This amount is not correct." promptTitle="Yearly Total for Bonno" prompt="Enter the Yearly Total for Cumulative Earnings here." sqref="V20:W20">
      <formula1>20323.52</formula1>
    </dataValidation>
    <dataValidation type="decimal" operator="equal" allowBlank="1" showInputMessage="1" showErrorMessage="1" errorTitle="Quarter Total for Ferguson" error="This amount is not correct." promptTitle="Quarter Total for Ferguson" prompt="Enter the Quarter Total for Cumulative Earnings here.  Do not use copy and paste feature." sqref="H41">
      <formula1>13500</formula1>
    </dataValidation>
    <dataValidation type="decimal" operator="equal" allowBlank="1" showInputMessage="1" showErrorMessage="1" errorTitle="Yearly Total for Ferguson" error="This amount is not correct." promptTitle="Yearly Total for Ferguson" prompt="Enter the Yearly Total for Cumulative Earnings here.  Do not use the copy and paste feature." sqref="I41:K41">
      <formula1>36625</formula1>
    </dataValidation>
    <dataValidation type="decimal" operator="equal" allowBlank="1" showInputMessage="1" showErrorMessage="1" errorTitle="Quarter Total for Ford" error="This amount is not correct." promptTitle="Quarter Total for Ford" prompt="Enter the Quarter Total for Cumulative Earnings here.  Do not use the copy and paste feature." sqref="H62">
      <formula1>7440</formula1>
    </dataValidation>
    <dataValidation type="decimal" operator="equal" allowBlank="1" showInputMessage="1" showErrorMessage="1" errorTitle="Yearly Total for Mann" error="This amount is not correct." promptTitle="Yearly Total for Mann" prompt="Enter the Yearly Total for Cumulative Earnings here.  Do not use the copy and paste feature." sqref="I83:K83">
      <formula1>13500</formula1>
    </dataValidation>
    <dataValidation type="decimal" operator="equal" allowBlank="1" showInputMessage="1" showErrorMessage="1" errorTitle="Quarter Total for Mann" error="This amount is not correct." promptTitle="Quarter Total for Mann" prompt="Enter the Quarter Total for Cumulative Earnings here.  Do not use the copy and paste feature." sqref="H83">
      <formula1>8100</formula1>
    </dataValidation>
    <dataValidation type="decimal" operator="equal" allowBlank="1" showInputMessage="1" showErrorMessage="1" errorTitle="Yearly Total for Ford" error="This amount is not correct." promptTitle="Yearly Total for Ford" prompt="Enter the Yearly Total for Cumulative Earnings here. Do not use the copy and paste feature." sqref="I62:K62">
      <formula1>13740</formula1>
    </dataValidation>
    <dataValidation type="decimal" operator="equal" allowBlank="1" showInputMessage="1" showErrorMessage="1" errorTitle="Quarter Total for O'Neill" error="This amount is not correct." promptTitle="Quarter Total for O'Neill" prompt="Enter the Quarter Total for Cumulative Earnings here.  Do not use the copy and paste feature." sqref="H104">
      <formula1>88846.14</formula1>
    </dataValidation>
    <dataValidation type="decimal" operator="equal" allowBlank="1" showInputMessage="1" showErrorMessage="1" errorTitle="Yearly Total for O'Neill" error="This amount is not correct." promptTitle="Yearly Total for O'Neill" prompt="Enter the Yearly Total for Cumulative Earnings here.  Do not use the copy and paste feature." sqref="I104:K104">
      <formula1>131538.41</formula1>
    </dataValidation>
    <dataValidation type="decimal" operator="equal" allowBlank="1" showInputMessage="1" showErrorMessage="1" errorTitle="Quarter Total for Russell" error="This amount is not correct." promptTitle="Quarter Total for Russell" prompt="Enter the Quarter Total for Cumulative Earnings here.  Do not use the copy and paste feature." sqref="H125">
      <formula1>8394</formula1>
    </dataValidation>
    <dataValidation type="decimal" operator="equal" allowBlank="1" showInputMessage="1" showErrorMessage="1" errorTitle="Yearly Total for Russell" error="This amount is not correct." promptTitle="Yearly Total for Russell" prompt="Enter the Yearly Total for Cumulative Earnings here.  Do not use the copy and paste feature." sqref="I125:K125">
      <formula1>14634</formula1>
    </dataValidation>
    <dataValidation type="decimal" operator="equal" allowBlank="1" showInputMessage="1" showErrorMessage="1" errorTitle="Quarter Total for Ryan" error="This amount is not correct." promptTitle="Quarter Total for Ryan" prompt="Enter the Quarter Total for Cumulative Earnings here.  Do not use the copy and paste feature." sqref="H146">
      <formula1>9054</formula1>
    </dataValidation>
    <dataValidation type="decimal" operator="equal" allowBlank="1" showInputMessage="1" showErrorMessage="1" errorTitle="Yearly Total for Ryan" error="This amount is not correct." promptTitle="Yearly Total for Ryan" prompt="Enter the Yearly Total for Cumulative Earnings here.  Do not use the copy and paste feature." sqref="I146:K146">
      <formula1>23739.3</formula1>
    </dataValidation>
    <dataValidation type="decimal" operator="equal" allowBlank="1" showInputMessage="1" showErrorMessage="1" errorTitle="Quarter Total for Sokowski" error="This amount is not correct." promptTitle="Quarter Total for Sokowski" prompt="Enter the Quarter Total for Cumulative Earnings here.  Do not use the copy and paste feature." sqref="H167">
      <formula1>12300</formula1>
    </dataValidation>
    <dataValidation type="decimal" operator="equal" allowBlank="1" showInputMessage="1" showErrorMessage="1" errorTitle="Yearly Total for Sokowski" error="This amount is not correct." promptTitle="Yearly Total for Sokowski" prompt="Enter the Yearly Total for Cumulative Earnings here.  Do not use the copy and paste feature." sqref="I167:K167">
      <formula1>28950</formula1>
    </dataValidation>
    <dataValidation type="decimal" operator="equal" allowBlank="1" showInputMessage="1" showErrorMessage="1" errorTitle="Quarter Total for (student)" error="This amount is not correct." promptTitle="Quarter Total for (student)" prompt="Enter the Quarter Total for Cumulative Earnings here.  Do not use the copy and paste feature." sqref="H188">
      <formula1>6034</formula1>
    </dataValidation>
    <dataValidation type="decimal" operator="equal" allowBlank="1" showInputMessage="1" showErrorMessage="1" errorTitle="Yearly Total for (student)" error="This amount is not correct." promptTitle="Yearly Total for (student)" prompt="Enter the Yearly Total for Cumulative Earnings here.  Do not use the copy and paste feature." sqref="I188:K188">
      <formula1>11584</formula1>
    </dataValidation>
    <dataValidation type="decimal" operator="equal" allowBlank="1" showInputMessage="1" showErrorMessage="1" errorTitle="Quarter Total for Williams" error="This amount is not correct." promptTitle="Quarter Total for Williams" prompt="Enter the Quarter Total for Cumulative Earnings here.  Do not use the copy and paste feature." sqref="H209">
      <formula1>5733.33</formula1>
    </dataValidation>
    <dataValidation type="decimal" operator="equal" allowBlank="1" showInputMessage="1" showErrorMessage="1" errorTitle="Yearly Total for Williams" error="This amount is not correct." promptTitle="Yearly Total for Williams" prompt="Enter the Yearly Total for Cumulative Earnings here.  Do not use the copy and paste feature." sqref="I209:K209">
      <formula1>15993.33</formula1>
    </dataValidation>
    <dataValidation type="decimal" operator="equal" allowBlank="1" showInputMessage="1" showErrorMessage="1" errorTitle="Quarter Total for Woods" error="This amount is not correct." promptTitle="Quarter Total for Woods" prompt="Enter the Quarter Total for Cumulative Earnings here.  Do not use the copy and paste feature." sqref="H230">
      <formula1>2280</formula1>
    </dataValidation>
    <dataValidation type="decimal" operator="equal" allowBlank="1" showInputMessage="1" showErrorMessage="1" errorTitle="Yearly Total for Woods" error="This amount is not correct." promptTitle="Yearly Total for Woods" prompt="Enter the Yearly Total for Cumulative Earnings here.  Do not use the copy and paste feature." sqref="I230:K230">
      <formula1>2280</formula1>
    </dataValidation>
    <dataValidation type="decimal" operator="equal" allowBlank="1" showInputMessage="1" showErrorMessage="1" errorTitle="Quarter Total for Young" error="This amount is not correct." promptTitle="Quarter Total for Young" prompt="Enter the Quarter Total for Cumulative Earnings here.  Do not use the copy and paste feature." sqref="H251">
      <formula1>1260</formula1>
    </dataValidation>
    <dataValidation type="decimal" operator="equal" allowBlank="1" showInputMessage="1" showErrorMessage="1" errorTitle="Yearly Total for Young" error="This amount is not correct." promptTitle="Yearly Total for Young" prompt="Enter the Yearly Total for Cumulative Earnings here.  Do not use the copy and paste feature." sqref="I251:K251">
      <formula1>1260</formula1>
    </dataValidation>
    <dataValidation type="decimal" operator="equal" allowBlank="1" showInputMessage="1" showErrorMessage="1" errorTitle="Yearly Total for Bonno" error="This amount is not correct." promptTitle="Yearly Total for Bonno" prompt="Enter the Yearly Total for Cumulative Earnings here.  Do not use the copy and paste feature." sqref="I20:K20">
      <formula1>20298</formula1>
    </dataValidation>
    <dataValidation type="decimal" operator="equal" allowBlank="1" showInputMessage="1" showErrorMessage="1" errorTitle="Quarter Total for Bonno" error="This amount is not correct." promptTitle="Quarter Total for Bonno" prompt="Enter the Quarter Total for Net Paid here.  Do not use the copy and paste feature." sqref="S20">
      <formula1>7243.98</formula1>
    </dataValidation>
    <dataValidation type="decimal" operator="equal" allowBlank="1" showInputMessage="1" showErrorMessage="1" errorTitle="Yearly Total for Bonno" error="This amount is not correct." promptTitle="Yearly Total for Bonno" prompt="Enter the Yearly Total for Net Paid here.  Do not use the copy and paste feature." sqref="U20">
      <formula1>15874.82</formula1>
    </dataValidation>
    <dataValidation type="decimal" operator="equal" allowBlank="1" showInputMessage="1" showErrorMessage="1" errorTitle="Quarter Total for Ferguson" error="This amount is not correct." promptTitle="Quarter Total for Ferguson" prompt="Enter the Quarter Total for Net Paid here.  Do not use the copy and paste feature." sqref="S41">
      <formula1>9336.18</formula1>
    </dataValidation>
    <dataValidation type="decimal" operator="equal" allowBlank="1" showInputMessage="1" showErrorMessage="1" errorTitle="Yearly Total for Ferguson" error="This amount is not correct." promptTitle="Yearly Total for Ferguson" prompt="Enter the Yearly Total for Net Paid here.  Do not use the copy and paste feature." sqref="U41">
      <formula1>26638.46</formula1>
    </dataValidation>
    <dataValidation type="decimal" operator="equal" allowBlank="1" showInputMessage="1" showErrorMessage="1" errorTitle="Quarter Total for Ford" error="This amount is not correct." promptTitle="Quarter Total for Ford" prompt="Enter the Quarter Total for Net Paid here.  Do not use the copy and paste feature." sqref="S62">
      <formula1>5642.54</formula1>
    </dataValidation>
    <dataValidation type="decimal" operator="equal" allowBlank="1" showInputMessage="1" showErrorMessage="1" errorTitle="Yearly Total for Ford" error="This amount is not correct." promptTitle="Yearly Total for Ford" prompt="Enter the Yearly Total for Net Paid here.  Do not use the copy and paste feature." sqref="U62">
      <formula1>10339.63</formula1>
    </dataValidation>
    <dataValidation type="decimal" operator="equal" allowBlank="1" showInputMessage="1" showErrorMessage="1" errorTitle="Quarter Total for Mann" error="This amount is not correct." promptTitle="Quarter Total for Mann" prompt="Enter the Quarter Total for Net Paid here.  Do not use the copy and paste feature." sqref="S83">
      <formula1>5667.48</formula1>
    </dataValidation>
    <dataValidation type="decimal" operator="equal" allowBlank="1" showInputMessage="1" showErrorMessage="1" errorTitle="Yearly Total for Mann" error="This amount is not correct." promptTitle="Yearly Total for Mann" prompt="Enter the Yearly Total for Net Paid here.  Do not use the copy and paste feature." sqref="U83">
      <formula1>9910.17</formula1>
    </dataValidation>
    <dataValidation type="decimal" operator="equal" allowBlank="1" showInputMessage="1" showErrorMessage="1" errorTitle="Quarter Total for O'Neill" error="This amount is not correct." promptTitle="Quarter Total for O'Neill" prompt="Enter the Quarter Total for Net Paid here.  Do not use the copy and paste feature." sqref="S104">
      <formula1>43804.8</formula1>
    </dataValidation>
    <dataValidation type="decimal" operator="equal" allowBlank="1" showInputMessage="1" showErrorMessage="1" errorTitle="Yearly Total for O'Neill" error="This amount is not correct." promptTitle="Yearly Total for O'Neill" prompt="Enter the Yearly Total for Net Paid here.  Do not use the copy and paste feature." sqref="U104">
      <formula1>73902.73</formula1>
    </dataValidation>
    <dataValidation type="decimal" operator="equal" allowBlank="1" showInputMessage="1" showErrorMessage="1" errorTitle="Quarter Total for Russell" error="This amount is not correct." promptTitle="Quarter Total for Russell" prompt="Enter the Quarter Total for Net Paid here.  Do not use the copy and paste feature." sqref="S125">
      <formula1>6721.26</formula1>
    </dataValidation>
    <dataValidation type="decimal" operator="equal" allowBlank="1" showInputMessage="1" showErrorMessage="1" errorTitle="Yearly Total for Russell" error="This amount is not correct." promptTitle="Yearly Total for Russell" prompt="Enter the Yearly Total for Net Paid here.  Do not use the copy and paste feature." sqref="U125">
      <formula1>11370.47</formula1>
    </dataValidation>
    <dataValidation type="decimal" operator="equal" allowBlank="1" showInputMessage="1" showErrorMessage="1" errorTitle="Quarter Total for Ryan" error="This amount is not correct." promptTitle="Quarter Total for Ryan" prompt="Enter the Quarter Total for Net Paid here.  Do not use the copy and paste feature." sqref="S146">
      <formula1>6745.63</formula1>
    </dataValidation>
    <dataValidation type="decimal" operator="equal" allowBlank="1" showInputMessage="1" showErrorMessage="1" errorTitle="Yearly Total for Ryan" error="This amount is not correct." promptTitle="Yearly Total for Ryan" prompt="Enter the Yearly Total for Net Paid here.  Do not use the copy and paste feature." sqref="U146">
      <formula1>17966.46</formula1>
    </dataValidation>
    <dataValidation type="decimal" operator="equal" allowBlank="1" showInputMessage="1" showErrorMessage="1" errorTitle="Quarter Total for Sokowski" error="This amount is not correct." promptTitle="Quarter Total for Sokowski" prompt="Enter the Quarter Total for Net Paid here.  Do not use the copy and paste feature." sqref="S167">
      <formula1>9067.78</formula1>
    </dataValidation>
    <dataValidation type="decimal" operator="equal" allowBlank="1" showInputMessage="1" showErrorMessage="1" errorTitle="Yearly Total for Sokowski" error="This amount is not correct." promptTitle="Yearly Total for Sokowski" prompt="Enter the Yearly Total for Net Paid here.  Do not use the copy and paste feature." sqref="U167">
      <formula1>21173.68</formula1>
    </dataValidation>
    <dataValidation type="decimal" operator="equal" allowBlank="1" showInputMessage="1" showErrorMessage="1" errorTitle="Quarter Total for (student)" error="This amount is not correct." promptTitle="Quarter Total for (student)" prompt="Enter the Quarter Total for Net Paid here.  Do not use the copy and paste feature." sqref="S188">
      <formula1>4532.82</formula1>
    </dataValidation>
    <dataValidation type="decimal" operator="equal" allowBlank="1" showInputMessage="1" showErrorMessage="1" errorTitle="Yearly Total for (student)" error="This amount is not correct." promptTitle="Yearly Total for (student)" prompt="Enter the Yearly Total for Net Paid here.  Do not use the copy and paste feature." sqref="U188">
      <formula1>8825.55</formula1>
    </dataValidation>
    <dataValidation type="decimal" operator="equal" allowBlank="1" showInputMessage="1" showErrorMessage="1" errorTitle="Quarter Total for Williams" error="This amount is not correct." promptTitle="Quarter Total for Williams" prompt="Enter the Quarter Total for Net Paid here.  Do not use the copy and paste feature." sqref="S209">
      <formula1>4069.71</formula1>
    </dataValidation>
    <dataValidation type="decimal" operator="equal" allowBlank="1" showInputMessage="1" showErrorMessage="1" errorTitle="Yearly Total for Williams" error="This amount is not correct." promptTitle="Yearly Total for Williams" prompt="Enter the Yearly Total for Net Paid here.  Do not use the copy and paste feature." sqref="U209">
      <formula1>11156.07</formula1>
    </dataValidation>
    <dataValidation type="decimal" operator="equal" allowBlank="1" showInputMessage="1" showErrorMessage="1" errorTitle="Quarter Total for Woods" error="This amount is not correct." promptTitle="Quarter Total for Woods" prompt="Enter the Quarter Total for Net Paid here.  Do not use the copy and paste feature." sqref="S230">
      <formula1>1694.73</formula1>
    </dataValidation>
    <dataValidation type="decimal" operator="equal" allowBlank="1" showInputMessage="1" showErrorMessage="1" errorTitle="Yearly Total for Woods" error="This amount is not correct." promptTitle="Yearly Total for Woods" prompt="Enter the Yearly Total for Net Paid here.  Do not use the copy and paste feature." sqref="U230">
      <formula1>1694.73</formula1>
    </dataValidation>
    <dataValidation type="decimal" operator="equal" allowBlank="1" showInputMessage="1" showErrorMessage="1" errorTitle="Quarter Total for Young" error="This amount is not correct." promptTitle="Quarter Total for Young" prompt="Enter the Quarter Total for Net Paid here.  Do not use the copy and paste feature." sqref="S251">
      <formula1>924.08</formula1>
    </dataValidation>
    <dataValidation type="decimal" operator="equal" allowBlank="1" showInputMessage="1" showErrorMessage="1" errorTitle="Yearly Total for Young" error="This amount is not correct." promptTitle="Yearly Total for Young" prompt="Enter the Yearly Total for Net Paid here.  Do not use the copy and paste feature." sqref="U251">
      <formula1>924.08</formula1>
    </dataValidation>
    <dataValidation type="list" allowBlank="1" showInputMessage="1" showErrorMessage="1" sqref="T278:U279">
      <formula1>$X$7:$X$8</formula1>
    </dataValidation>
  </dataValidations>
  <pageMargins left="7.0000000000000007E-2" right="0.46" top="0.54" bottom="0.55000000000000004" header="0.5" footer="0.5"/>
  <pageSetup scale="90" orientation="landscape" horizontalDpi="4294967295" verticalDpi="360" r:id="rId1"/>
  <headerFooter alignWithMargins="0"/>
  <rowBreaks count="6" manualBreakCount="6">
    <brk id="42" max="16383" man="1"/>
    <brk id="84" max="16383" man="1"/>
    <brk id="126" max="16383" man="1"/>
    <brk id="168" max="16383" man="1"/>
    <brk id="210" max="16383" man="1"/>
    <brk id="2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22</vt:i4>
      </vt:variant>
    </vt:vector>
  </HeadingPairs>
  <TitlesOfParts>
    <vt:vector size="27" baseType="lpstr">
      <vt:lpstr>Excel Instructions</vt:lpstr>
      <vt:lpstr>Journal</vt:lpstr>
      <vt:lpstr>General Ledger</vt:lpstr>
      <vt:lpstr>Payroll Register</vt:lpstr>
      <vt:lpstr>Employees' Earnings Records</vt:lpstr>
      <vt:lpstr>ADMINISTRATIVE_SALARIES</vt:lpstr>
      <vt:lpstr>CASH</vt:lpstr>
      <vt:lpstr>EMPLOYEES_CIT_PAYABLE</vt:lpstr>
      <vt:lpstr>EMPLOYEES_FIT_PAYABLE</vt:lpstr>
      <vt:lpstr>EMPLOYEES_SIT_PAYABLE</vt:lpstr>
      <vt:lpstr>FICA_TAXES_PAYABLE___HI</vt:lpstr>
      <vt:lpstr>FICA_TAXES_PAYABLE___OASDI</vt:lpstr>
      <vt:lpstr>FUTA_TAXES_PAYABLE</vt:lpstr>
      <vt:lpstr>GROUP_INSURANCE_PREMIUMS_COLLECTED</vt:lpstr>
      <vt:lpstr>Journal_Check_points</vt:lpstr>
      <vt:lpstr>OFFICE_SALARIES</vt:lpstr>
      <vt:lpstr>PAYROLL_CASH</vt:lpstr>
      <vt:lpstr>Payroll_Check_points</vt:lpstr>
      <vt:lpstr>PAYROLL_TAXES</vt:lpstr>
      <vt:lpstr>PLANT_WAGES</vt:lpstr>
      <vt:lpstr>'Employees'' Earnings Records'!Print_Area</vt:lpstr>
      <vt:lpstr>'General Ledger'!Print_Area</vt:lpstr>
      <vt:lpstr>Journal!Print_Area</vt:lpstr>
      <vt:lpstr>'Payroll Register'!Print_Titles</vt:lpstr>
      <vt:lpstr>SALES_SALARIES</vt:lpstr>
      <vt:lpstr>SUTA_TAXES_PAYABLE</vt:lpstr>
      <vt:lpstr>UNION_DUES_PAYABLE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Templates for Bieg Payroll Project 2011</dc:title>
  <dc:subject>Student - Full Version</dc:subject>
  <dc:creator>Updated for 2013 by Bernie Hill</dc:creator>
  <cp:lastModifiedBy>Ahmed Alshattawi</cp:lastModifiedBy>
  <cp:lastPrinted>2015-02-24T17:37:06Z</cp:lastPrinted>
  <dcterms:created xsi:type="dcterms:W3CDTF">2000-06-05T15:01:09Z</dcterms:created>
  <dcterms:modified xsi:type="dcterms:W3CDTF">2017-04-07T16:26:13Z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-649262502</vt:i4>
  </property>
  <property fmtid="{D5CDD505-2E9C-101B-9397-08002B2CF9AE}" pid="3" name="_EmailSubject">
    <vt:lpwstr>Bieg 2011 Payroll Project Excel Files</vt:lpwstr>
  </property>
  <property fmtid="{D5CDD505-2E9C-101B-9397-08002B2CF9AE}" pid="4" name="_AuthorEmail">
    <vt:lpwstr>mdsears4700@earthlink.net</vt:lpwstr>
  </property>
  <property fmtid="{D5CDD505-2E9C-101B-9397-08002B2CF9AE}" pid="5" name="_AuthorEmailDisplayName">
    <vt:lpwstr>mdsears4700</vt:lpwstr>
  </property>
  <property fmtid="{D5CDD505-2E9C-101B-9397-08002B2CF9AE}" pid="6" name="_ReviewingToolsShownOnce">
    <vt:lpwstr/>
  </property>
</Properties>
</file>