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01070201\Box Sync\Course Development - MAY16\MAY16_ACCT504\Embedded Files\CE_Ready\"/>
    </mc:Choice>
  </mc:AlternateContent>
  <bookViews>
    <workbookView xWindow="0" yWindow="0" windowWidth="23040" windowHeight="9390" activeTab="4"/>
  </bookViews>
  <sheets>
    <sheet name="Title Page" sheetId="4" r:id="rId1"/>
    <sheet name="Profiles" sheetId="8" r:id="rId2"/>
    <sheet name="Ratios" sheetId="1" r:id="rId3"/>
    <sheet name="Summary " sheetId="5" r:id="rId4"/>
    <sheet name="Bibliography" sheetId="7" r:id="rId5"/>
  </sheets>
  <calcPr calcId="152511"/>
</workbook>
</file>

<file path=xl/calcChain.xml><?xml version="1.0" encoding="utf-8"?>
<calcChain xmlns="http://schemas.openxmlformats.org/spreadsheetml/2006/main">
  <c r="C55" i="1" l="1"/>
  <c r="H59" i="1" l="1"/>
  <c r="F56" i="1"/>
  <c r="F55" i="1"/>
  <c r="F37" i="1"/>
  <c r="F30" i="1"/>
  <c r="F22" i="1"/>
  <c r="F13" i="1"/>
  <c r="E59" i="1" l="1"/>
  <c r="C56" i="1" l="1"/>
  <c r="C44" i="1"/>
  <c r="C37" i="1"/>
  <c r="C30" i="1"/>
  <c r="C22" i="1"/>
  <c r="E55" i="1" l="1"/>
  <c r="E48" i="1"/>
  <c r="E13" i="1"/>
  <c r="H63" i="1"/>
  <c r="E63" i="1"/>
  <c r="H55" i="1"/>
  <c r="H52" i="1"/>
  <c r="E52" i="1"/>
  <c r="H48" i="1"/>
  <c r="H44" i="1"/>
  <c r="E44" i="1"/>
  <c r="H36" i="1"/>
  <c r="E36" i="1"/>
  <c r="H29" i="1"/>
  <c r="F33" i="1" s="1"/>
  <c r="H32" i="1" s="1"/>
  <c r="E29" i="1"/>
  <c r="C33" i="1" s="1"/>
  <c r="E32" i="1" s="1"/>
  <c r="H13" i="1"/>
  <c r="H9" i="1"/>
  <c r="H21" i="1"/>
  <c r="F26" i="1" s="1"/>
  <c r="H25" i="1" s="1"/>
  <c r="H17" i="1"/>
  <c r="E17" i="1"/>
  <c r="E21" i="1"/>
  <c r="C26" i="1" s="1"/>
  <c r="E25" i="1" s="1"/>
  <c r="E9" i="1"/>
  <c r="H40" i="1" l="1"/>
  <c r="E40" i="1"/>
</calcChain>
</file>

<file path=xl/sharedStrings.xml><?xml version="1.0" encoding="utf-8"?>
<sst xmlns="http://schemas.openxmlformats.org/spreadsheetml/2006/main" count="109" uniqueCount="76">
  <si>
    <t>As given in the income statement</t>
  </si>
  <si>
    <t>Current assets</t>
  </si>
  <si>
    <t>Current liabilities</t>
  </si>
  <si>
    <t>=</t>
  </si>
  <si>
    <t>Inventory turnover</t>
  </si>
  <si>
    <t>days</t>
  </si>
  <si>
    <t>Total Liabilities</t>
  </si>
  <si>
    <t>Total Assets</t>
  </si>
  <si>
    <t>Free cash flow</t>
  </si>
  <si>
    <t>Average common stockholders' equity</t>
  </si>
  <si>
    <t>times</t>
  </si>
  <si>
    <t>Complete your Title page on this tab.</t>
  </si>
  <si>
    <t xml:space="preserve">Please include your name, the course, the date, </t>
  </si>
  <si>
    <t>your instructor's name, and the title for the project.</t>
  </si>
  <si>
    <t>The comparison of the ratios is an important part of the project. A good approach is to briefly explain what the ratio tells us. Indicate whether a higher or lower ratio is better. Then compare the two companies on this basis. Remember—each ratio below requires a comparison.</t>
  </si>
  <si>
    <t>Net cash provided by operating activities minus cash payments earmarked for investments in plant assets</t>
  </si>
  <si>
    <t>Rate of Return (Net Profit Margin) on Sales</t>
  </si>
  <si>
    <t>Rate of Return on Total Assets (ROA)</t>
  </si>
  <si>
    <t>Rate of Return on Common Stockholders' Equity (ROE)</t>
  </si>
  <si>
    <t>Net income - Preferred dividends</t>
  </si>
  <si>
    <t>Debt Ratio</t>
  </si>
  <si>
    <t>Current Ratio</t>
  </si>
  <si>
    <t>Inventory Turnover</t>
  </si>
  <si>
    <t>Days' inventory outstanding (DIO)</t>
  </si>
  <si>
    <t>Accounts Receivable Turnover</t>
  </si>
  <si>
    <t xml:space="preserve">Asset turnover </t>
  </si>
  <si>
    <t>Times-Interest-Earned Ratio</t>
  </si>
  <si>
    <t>Earnings per Share of Common Stock (basic - common)</t>
  </si>
  <si>
    <t>Gross margin</t>
  </si>
  <si>
    <t>Gross (Profit) Margin Percentage</t>
  </si>
  <si>
    <t>Net sales</t>
  </si>
  <si>
    <t>Net income</t>
  </si>
  <si>
    <t>Cost of goods sold</t>
  </si>
  <si>
    <t>Average inventory</t>
  </si>
  <si>
    <t>Net sales (assume all sales are credit sales)</t>
  </si>
  <si>
    <t>Average net accounts receivable</t>
  </si>
  <si>
    <t>Average total assets</t>
  </si>
  <si>
    <t>Accounts receivable turnover</t>
  </si>
  <si>
    <t>Income from operations</t>
  </si>
  <si>
    <t>Interest expense</t>
  </si>
  <si>
    <t>Earnings per share</t>
  </si>
  <si>
    <t>Price-Earnings Ratio (Multiple)</t>
  </si>
  <si>
    <t xml:space="preserve">Tootsie Roll </t>
  </si>
  <si>
    <t>Interpretation and comparison between the two companies' ratios (reading Chapter 13 will help you prepare the commentary).</t>
  </si>
  <si>
    <t>Market price per share of common stock as of 12/31/2014</t>
  </si>
  <si>
    <t>You all get the chance to play the role of financial analyst below. The summary should be a comparison of each company's performance for each major category of ratios listed below. Focus on major differences as you compare each company's performance. A nice way to conclude is to state which company you feel is the better investment and why.</t>
  </si>
  <si>
    <t>Dividend per share of common stock (Yahoo Finance 12/24/2015)</t>
  </si>
  <si>
    <t>Market price per share of common stock (Yahoo Finance 12/24/2015)</t>
  </si>
  <si>
    <t>Dividend Yield</t>
  </si>
  <si>
    <t>Tootsie Roll Industries began in a small candy store in New York in 1896. Tootsie Roll is now headquartered in Chicago and primarily sells their products in the United States, Canada, and Mexico. According to Yahoo Finance, Tootsie Roll has 2,000 full-time employees. Tootsie Roll sells the following branded candy: Tootsie Roll, Tootsie Roll Pop, Charms Blow Pop, Mason Dots, Andes, Sugar Daddy, Charleston Chew, Double Bubble, Razzles, Caramel Apple Pop, and Junior Mints. Tootsie Roll had 2014 net product sales of $539.9 million.</t>
  </si>
  <si>
    <t>Conclusion: Tootsie Roll is the safer investment when you examine their ability to pay current liabilities and overall liabilities; however, Hershey has the advantage for the turnover and profitability ratios. For the conservative investor, Tootsie Roll looks like the way to go because of their strong current and times-interest-earned ratios. For the growth-oriented investor, Hershey is the way to go because of their stronger profitability ratios and large amount of free cash flow.</t>
  </si>
  <si>
    <t>Harrison, W.T., Horngren C.T. &amp; Thomas, C.W. (2015). Financial Accounting, 10th ed. Upper Saddle River, NJ: Pearson Education, Inc.</t>
  </si>
  <si>
    <t>Hershey's 2014 Annual Report (2015). Retrieved December 24, 2015 from http://www.thehersheycompany.com/pdfs/PDF_Proxy%20Statement_2014.pdf</t>
  </si>
  <si>
    <t>HSY Profile (2015). Retrieved December 24, 2015 from http://finance.yahoo.com/q/pr?s=HSY+Profile</t>
  </si>
  <si>
    <t>HSY Stock Price (2015). Retrieved December 24, 2015 from http://finance.yahoo.com/q?s=hsy&amp;ql=1</t>
  </si>
  <si>
    <t>TR Profile (2015). Retrieved December 24, 2015 from http://finance.yahoo.com/q/pr?s=TR+Profile</t>
  </si>
  <si>
    <t>TR Stock Price (2015). Retrieved December 24, 2015 from http://finance.yahoo.com/q?s=TR&amp;ql=1</t>
  </si>
  <si>
    <t>Big Charts for Hershey (12/31/2014). Retrieved December 24, 2015 from http://bigcharts.marketwatch.com/historical/default.asp?symb=hsy&amp;closeDate=12%2F31%2F14&amp;x=0&amp;y=0</t>
  </si>
  <si>
    <t>Tootsie Roll Industries 2014 Annual Report (2015). Retrieved December 24, 2015 from http://tootsie.com/financials/</t>
  </si>
  <si>
    <t>Hershey</t>
  </si>
  <si>
    <t>Go to the Course Resources page within the Course-Specific Resources section. The Course Resources page is under Course Home.</t>
  </si>
  <si>
    <t>Complete one paragraph, profiling each company's business, including information such as a brief history, where they are located, number of employees, the products they sell, and so forth. Please reference any websites that you used for the Profiles on the Bibliography tab.</t>
  </si>
  <si>
    <t>Hershey Company was founded by Milton S. Hershey in 1893 and is headquartered in Hershey, Pennsylvania. According to Yahoo Finance, Hershey has 20,800 full-time employees. Hershey is famous for Good &amp; Plenty, Hershey Bar, Hershey's Kisses, Hershey's Bliss, Reese's, Rolo, Twizzlers, Almond Joy, Kit Kat, and Ice Breakers. Hershey had net product sales of $7.4 billion for 2014.</t>
  </si>
  <si>
    <t>Use this Excel spreadsheet to compute ratios;  show your computations for all ratios on this tab, and also include your commentary.</t>
  </si>
  <si>
    <t>The 2014 financial statements used to calculate these ratios are available in the Investor Relations section of the Tootsie Roll and Hershey websites.</t>
  </si>
  <si>
    <t>Rate of return on sales times asset turnover</t>
  </si>
  <si>
    <t>Days' Sales Outstanding (DSO)</t>
  </si>
  <si>
    <t>(Please follow the Course Project instructions to calculate the current dividend yield.)</t>
  </si>
  <si>
    <t>(Please see the Course Project instructions for the dates to use for this ratio.)</t>
  </si>
  <si>
    <t xml:space="preserve">Measuring Ability to Pay Current Liabilities: Tootsie Roll has the advantage for the current ratio. Tootsie Roll has $4.11 in current assets for every dollar in current liabilities, while Hershey has only $1.16 in current assets for every dollar in current liabilities. </t>
  </si>
  <si>
    <t>Measuring Leverage - Overall Ability to Pay Debts: Tootsie Roll has significantly less debt than Hershey as evidenced by Tootsie Roll's 24.1% debt-to-asset ratio as compared to Hershey's 73% debt-to-asset ratio. Tootsie Roll can cover its interest expense 847.7 times with income before interest and taxes, while Hershey can only cover its interest expense 16.6 times with their income before interest and taxes. Tootsie Roll has the advantage for each of these ratios.</t>
  </si>
  <si>
    <t xml:space="preserve">Measuring Turnover: Hershey has the advantage for the inventory turnover and accounts receivable turnover ratios. Hershey turns over its inventory 5.6 times to Tootsie Roll's 5.2 times, and Hershey turns over its accounts receivable 13.8 times to Tootsie Roll's 12.9 times. </t>
  </si>
  <si>
    <t>Measuring Profitability: Hershey has the advantage for 4 of the 5 profitability ratios. Hershey has a significant edge in return on common stockholders' equity, with a 54% return on common stockholders' equity, as compared to Tootsie Roll's 9.2% return on common stockholders' equity. Hershey has a higher gross profit rate (45.0%–36.9%), while Tootise Roll has a higher net profit margin ratio (11.7%–11.4%). Hershey also has a significant advantage for asset turnover (1.35–.60) and rate of return on total assets (15.4%–7.0%).</t>
  </si>
  <si>
    <t>Analyzing Stock as an Investment: Hershey returns a 2.6% dividend yield to its investors, while Tootsie Roll's yield is 1.1%. Hershey has positive free cash flow of $492.2 million, while Tootsie Roll has positive free cash flow of $78.1 million. Free cash flow can be used to undertake acquisitions, pay additional dividends, pay down debt, or buy back stock.</t>
  </si>
  <si>
    <t>Your textbook and any information that you use to profile the companies should be cited as a reference below.</t>
  </si>
  <si>
    <t>Big Charts for Tootsie Roll (12/31/2014). Retrieved December 24, 2015 from http://bigcharts.marketwatch.com/historical/default.asp?symb=tr&amp;closeDate=12%2F31%2F14&amp;x=0&amp;y=0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</si>
</sst>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0.0"/>
    <numFmt numFmtId="168" formatCode="0.0"/>
    <numFmt numFmtId="169" formatCode="#,##0.0_);[Red]\(#,##0.0\)"/>
  </numFmts>
  <fonts count="10" x14ac:knownFonts="1">
    <font>
      <sz val="10"/>
      <name val="Arial"/>
    </font>
    <font>
      <sz val="10"/>
      <name val="Arial"/>
      <family val="2"/>
    </font>
    <font>
      <b/>
      <sz val="10"/>
      <name val="Arial"/>
      <family val="2"/>
    </font>
    <font>
      <b/>
      <sz val="12"/>
      <name val="Arial"/>
      <family val="2"/>
    </font>
    <font>
      <sz val="12"/>
      <name val="Arial"/>
      <family val="2"/>
    </font>
    <font>
      <sz val="8"/>
      <name val="Arial"/>
      <family val="2"/>
    </font>
    <font>
      <sz val="10"/>
      <name val="Arial"/>
      <family val="2"/>
    </font>
    <font>
      <sz val="12"/>
      <color theme="1"/>
      <name val="Arial"/>
      <family val="2"/>
    </font>
    <font>
      <b/>
      <sz val="12"/>
      <color theme="1"/>
      <name val="Arial"/>
      <family val="2"/>
    </font>
    <font>
      <b/>
      <sz val="11"/>
      <color rgb="FF1F497D"/>
      <name val="Calibri"/>
      <family val="2"/>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CCFFCC"/>
        <bgColor indexed="64"/>
      </patternFill>
    </fill>
  </fills>
  <borders count="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4" fillId="0" borderId="0" xfId="0" applyFont="1"/>
    <xf numFmtId="0" fontId="3" fillId="0" borderId="1" xfId="0" applyFont="1" applyBorder="1"/>
    <xf numFmtId="0" fontId="4" fillId="0" borderId="2" xfId="0" applyFont="1" applyBorder="1" applyAlignment="1">
      <alignment horizontal="center"/>
    </xf>
    <xf numFmtId="0" fontId="4" fillId="0" borderId="1" xfId="0" applyFont="1" applyBorder="1" applyAlignment="1">
      <alignment horizontal="center"/>
    </xf>
    <xf numFmtId="164" fontId="4" fillId="2" borderId="1" xfId="0" applyNumberFormat="1" applyFont="1" applyFill="1" applyBorder="1" applyAlignment="1">
      <alignment horizontal="center"/>
    </xf>
    <xf numFmtId="0" fontId="4" fillId="2" borderId="1" xfId="0" applyFont="1" applyFill="1" applyBorder="1" applyAlignment="1">
      <alignment horizontal="center"/>
    </xf>
    <xf numFmtId="164" fontId="3" fillId="2" borderId="1" xfId="0" applyNumberFormat="1" applyFont="1" applyFill="1" applyBorder="1" applyAlignment="1">
      <alignment horizontal="center"/>
    </xf>
    <xf numFmtId="0" fontId="2" fillId="2" borderId="1" xfId="0" applyFont="1" applyFill="1" applyBorder="1" applyAlignment="1">
      <alignment horizontal="center"/>
    </xf>
    <xf numFmtId="8" fontId="4" fillId="2" borderId="1" xfId="0" applyNumberFormat="1" applyFont="1" applyFill="1" applyBorder="1" applyAlignment="1">
      <alignment horizontal="center"/>
    </xf>
    <xf numFmtId="164" fontId="4" fillId="2" borderId="2" xfId="0" applyNumberFormat="1" applyFont="1" applyFill="1" applyBorder="1" applyAlignment="1">
      <alignment horizontal="center"/>
    </xf>
    <xf numFmtId="164" fontId="4" fillId="2" borderId="3" xfId="0" applyNumberFormat="1" applyFont="1" applyFill="1" applyBorder="1" applyAlignment="1">
      <alignment horizontal="center"/>
    </xf>
    <xf numFmtId="166" fontId="4" fillId="2" borderId="1" xfId="0" applyNumberFormat="1" applyFont="1" applyFill="1" applyBorder="1" applyAlignment="1">
      <alignment horizontal="center"/>
    </xf>
    <xf numFmtId="167" fontId="4" fillId="2" borderId="1" xfId="0" applyNumberFormat="1" applyFont="1" applyFill="1" applyBorder="1" applyAlignment="1">
      <alignment horizontal="center"/>
    </xf>
    <xf numFmtId="3" fontId="4" fillId="2" borderId="2" xfId="0" applyNumberFormat="1" applyFont="1" applyFill="1" applyBorder="1" applyAlignment="1">
      <alignment horizontal="center"/>
    </xf>
    <xf numFmtId="1" fontId="4" fillId="2"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1" xfId="0" applyFont="1" applyFill="1" applyBorder="1"/>
    <xf numFmtId="0" fontId="4" fillId="3" borderId="1" xfId="0" applyFont="1" applyFill="1" applyBorder="1" applyAlignment="1">
      <alignment horizontal="center"/>
    </xf>
    <xf numFmtId="0" fontId="3" fillId="3" borderId="1" xfId="0" applyFont="1" applyFill="1" applyBorder="1" applyAlignment="1">
      <alignment horizontal="center"/>
    </xf>
    <xf numFmtId="164" fontId="3" fillId="3" borderId="1" xfId="0" applyNumberFormat="1" applyFont="1" applyFill="1" applyBorder="1" applyAlignment="1">
      <alignment horizontal="center"/>
    </xf>
    <xf numFmtId="8" fontId="4" fillId="3" borderId="1" xfId="0" applyNumberFormat="1" applyFont="1" applyFill="1" applyBorder="1" applyAlignment="1">
      <alignment horizontal="center"/>
    </xf>
    <xf numFmtId="164" fontId="4" fillId="3" borderId="2" xfId="0" applyNumberFormat="1" applyFont="1" applyFill="1" applyBorder="1" applyAlignment="1">
      <alignment horizontal="center"/>
    </xf>
    <xf numFmtId="166" fontId="4" fillId="3" borderId="1" xfId="0" applyNumberFormat="1" applyFont="1" applyFill="1" applyBorder="1" applyAlignment="1">
      <alignment horizontal="center"/>
    </xf>
    <xf numFmtId="167" fontId="4" fillId="3" borderId="1" xfId="0" applyNumberFormat="1" applyFont="1" applyFill="1" applyBorder="1" applyAlignment="1">
      <alignment horizontal="center"/>
    </xf>
    <xf numFmtId="3" fontId="4" fillId="3" borderId="2" xfId="0" applyNumberFormat="1" applyFont="1" applyFill="1" applyBorder="1" applyAlignment="1">
      <alignment horizontal="center"/>
    </xf>
    <xf numFmtId="164" fontId="4" fillId="3" borderId="1" xfId="0" applyNumberFormat="1" applyFont="1" applyFill="1" applyBorder="1"/>
    <xf numFmtId="1" fontId="4" fillId="3" borderId="1" xfId="0" applyNumberFormat="1" applyFont="1" applyFill="1" applyBorder="1" applyAlignment="1">
      <alignment horizontal="center"/>
    </xf>
    <xf numFmtId="4" fontId="4" fillId="2" borderId="1" xfId="0" applyNumberFormat="1" applyFont="1" applyFill="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xf numFmtId="3" fontId="4" fillId="3" borderId="1" xfId="0" applyNumberFormat="1" applyFont="1" applyFill="1" applyBorder="1" applyAlignment="1">
      <alignment horizontal="center"/>
    </xf>
    <xf numFmtId="2" fontId="4" fillId="3" borderId="1" xfId="0" applyNumberFormat="1" applyFont="1" applyFill="1" applyBorder="1" applyAlignment="1">
      <alignment horizontal="center"/>
    </xf>
    <xf numFmtId="168" fontId="4" fillId="3" borderId="1" xfId="0" applyNumberFormat="1" applyFont="1" applyFill="1" applyBorder="1" applyAlignment="1">
      <alignment horizontal="center"/>
    </xf>
    <xf numFmtId="0" fontId="7" fillId="4" borderId="1" xfId="0" applyFont="1" applyFill="1" applyBorder="1"/>
    <xf numFmtId="0" fontId="8" fillId="4" borderId="1" xfId="0" applyFont="1" applyFill="1" applyBorder="1" applyAlignment="1">
      <alignment horizontal="center"/>
    </xf>
    <xf numFmtId="164" fontId="7" fillId="4" borderId="1" xfId="0" applyNumberFormat="1" applyFont="1" applyFill="1" applyBorder="1"/>
    <xf numFmtId="0" fontId="4" fillId="0" borderId="0" xfId="0" applyFont="1" applyAlignment="1">
      <alignment vertical="top"/>
    </xf>
    <xf numFmtId="0" fontId="2" fillId="5" borderId="0" xfId="0" applyFont="1" applyFill="1"/>
    <xf numFmtId="0" fontId="4" fillId="5" borderId="1" xfId="0" applyFont="1" applyFill="1" applyBorder="1" applyAlignment="1">
      <alignment horizontal="center"/>
    </xf>
    <xf numFmtId="164" fontId="4" fillId="5" borderId="1" xfId="0" applyNumberFormat="1" applyFont="1" applyFill="1" applyBorder="1" applyAlignment="1">
      <alignment horizontal="center"/>
    </xf>
    <xf numFmtId="0" fontId="7" fillId="5" borderId="1" xfId="0" applyFont="1" applyFill="1" applyBorder="1"/>
    <xf numFmtId="0" fontId="4" fillId="5" borderId="1" xfId="0" applyFont="1" applyFill="1" applyBorder="1"/>
    <xf numFmtId="164" fontId="4" fillId="6" borderId="1" xfId="0" applyNumberFormat="1" applyFont="1" applyFill="1" applyBorder="1" applyAlignment="1">
      <alignment horizontal="center"/>
    </xf>
    <xf numFmtId="0" fontId="7" fillId="6" borderId="1" xfId="0" applyFont="1" applyFill="1" applyBorder="1"/>
    <xf numFmtId="0" fontId="4" fillId="6" borderId="1" xfId="0" applyFont="1" applyFill="1" applyBorder="1" applyAlignment="1">
      <alignment horizontal="center"/>
    </xf>
    <xf numFmtId="0" fontId="4" fillId="6" borderId="1" xfId="0" applyFont="1" applyFill="1" applyBorder="1"/>
    <xf numFmtId="0" fontId="4" fillId="0" borderId="0" xfId="0" applyFont="1" applyAlignment="1">
      <alignment vertical="top" wrapText="1"/>
    </xf>
    <xf numFmtId="0" fontId="3" fillId="5" borderId="6" xfId="0" applyFont="1" applyFill="1" applyBorder="1" applyAlignment="1">
      <alignment horizontal="center" vertical="top" wrapText="1"/>
    </xf>
    <xf numFmtId="0" fontId="3" fillId="0" borderId="1" xfId="0" applyFont="1" applyBorder="1" applyAlignment="1">
      <alignment vertical="top"/>
    </xf>
    <xf numFmtId="0" fontId="3" fillId="6" borderId="1" xfId="0" applyFont="1" applyFill="1" applyBorder="1"/>
    <xf numFmtId="0" fontId="4" fillId="6" borderId="0" xfId="0" applyFont="1" applyFill="1" applyAlignment="1">
      <alignment vertical="top"/>
    </xf>
    <xf numFmtId="0" fontId="4" fillId="6" borderId="0" xfId="0" applyFont="1" applyFill="1"/>
    <xf numFmtId="0" fontId="0" fillId="0" borderId="0" xfId="0" applyAlignment="1">
      <alignment vertical="top"/>
    </xf>
    <xf numFmtId="0" fontId="3" fillId="5" borderId="0" xfId="0" applyFont="1" applyFill="1" applyAlignment="1">
      <alignment vertical="top" wrapText="1"/>
    </xf>
    <xf numFmtId="0" fontId="0" fillId="0" borderId="0" xfId="0" applyAlignment="1">
      <alignment wrapText="1"/>
    </xf>
    <xf numFmtId="0" fontId="2" fillId="0" borderId="0" xfId="0" applyFont="1" applyAlignment="1">
      <alignment vertical="top" wrapText="1"/>
    </xf>
    <xf numFmtId="0" fontId="2" fillId="5" borderId="0" xfId="0" applyFont="1" applyFill="1" applyAlignment="1">
      <alignment vertical="top" wrapText="1"/>
    </xf>
    <xf numFmtId="0" fontId="2" fillId="6" borderId="0" xfId="0" applyFont="1" applyFill="1"/>
    <xf numFmtId="0" fontId="2" fillId="6" borderId="0" xfId="0" applyFont="1" applyFill="1" applyAlignment="1">
      <alignment vertical="top"/>
    </xf>
    <xf numFmtId="0" fontId="0" fillId="0" borderId="0" xfId="0" applyAlignment="1">
      <alignment horizontal="left" vertical="top" wrapText="1"/>
    </xf>
    <xf numFmtId="0" fontId="0" fillId="0" borderId="0" xfId="0" applyAlignment="1">
      <alignment vertical="top" wrapText="1"/>
    </xf>
    <xf numFmtId="44" fontId="4" fillId="3" borderId="1" xfId="1" applyFont="1" applyFill="1" applyBorder="1" applyAlignment="1">
      <alignment horizontal="center"/>
    </xf>
    <xf numFmtId="44" fontId="4" fillId="3" borderId="2" xfId="1" applyFont="1" applyFill="1" applyBorder="1" applyAlignment="1">
      <alignment horizontal="center"/>
    </xf>
    <xf numFmtId="0" fontId="4" fillId="3" borderId="1" xfId="0" applyFont="1" applyFill="1" applyBorder="1" applyAlignment="1"/>
    <xf numFmtId="164" fontId="4" fillId="3" borderId="1" xfId="0" applyNumberFormat="1" applyFont="1" applyFill="1" applyBorder="1" applyAlignment="1"/>
    <xf numFmtId="8" fontId="4" fillId="7" borderId="1" xfId="0" applyNumberFormat="1" applyFont="1" applyFill="1" applyBorder="1" applyAlignment="1">
      <alignment horizontal="center"/>
    </xf>
    <xf numFmtId="0" fontId="4" fillId="7" borderId="1" xfId="0" applyFont="1" applyFill="1" applyBorder="1" applyAlignment="1">
      <alignment horizontal="center"/>
    </xf>
    <xf numFmtId="168" fontId="4" fillId="2" borderId="1" xfId="0" applyNumberFormat="1" applyFont="1" applyFill="1" applyBorder="1" applyAlignment="1">
      <alignment horizontal="center"/>
    </xf>
    <xf numFmtId="164" fontId="4" fillId="2" borderId="1" xfId="0" quotePrefix="1" applyNumberFormat="1" applyFont="1" applyFill="1" applyBorder="1"/>
    <xf numFmtId="164" fontId="4" fillId="2" borderId="1" xfId="0" applyNumberFormat="1" applyFont="1" applyFill="1" applyBorder="1"/>
    <xf numFmtId="2" fontId="4" fillId="2" borderId="1" xfId="0" applyNumberFormat="1" applyFont="1" applyFill="1" applyBorder="1" applyAlignment="1">
      <alignment horizontal="center"/>
    </xf>
    <xf numFmtId="165" fontId="4" fillId="2" borderId="2" xfId="0" applyNumberFormat="1" applyFont="1" applyFill="1" applyBorder="1" applyAlignment="1">
      <alignment horizontal="center"/>
    </xf>
    <xf numFmtId="165" fontId="4" fillId="2" borderId="1" xfId="0" applyNumberFormat="1" applyFont="1" applyFill="1" applyBorder="1" applyAlignment="1">
      <alignment horizontal="center"/>
    </xf>
    <xf numFmtId="169" fontId="4" fillId="2" borderId="1" xfId="0" applyNumberFormat="1" applyFont="1" applyFill="1" applyBorder="1" applyAlignment="1">
      <alignment horizontal="center"/>
    </xf>
    <xf numFmtId="166" fontId="4" fillId="7" borderId="1" xfId="0" applyNumberFormat="1" applyFont="1" applyFill="1" applyBorder="1" applyAlignment="1">
      <alignment horizontal="center"/>
    </xf>
    <xf numFmtId="5" fontId="4" fillId="3" borderId="2" xfId="1" applyNumberFormat="1" applyFont="1" applyFill="1" applyBorder="1" applyAlignment="1">
      <alignment horizontal="center"/>
    </xf>
    <xf numFmtId="7" fontId="4" fillId="3" borderId="2" xfId="1" applyNumberFormat="1" applyFont="1" applyFill="1" applyBorder="1" applyAlignment="1">
      <alignment horizontal="center"/>
    </xf>
    <xf numFmtId="7" fontId="4" fillId="3" borderId="1" xfId="1" applyNumberFormat="1" applyFont="1" applyFill="1" applyBorder="1" applyAlignment="1">
      <alignment horizontal="center"/>
    </xf>
    <xf numFmtId="166" fontId="4" fillId="7" borderId="1" xfId="2" applyNumberFormat="1" applyFont="1" applyFill="1" applyBorder="1" applyAlignment="1">
      <alignment horizontal="center"/>
    </xf>
    <xf numFmtId="42" fontId="4" fillId="3" borderId="2" xfId="1" applyNumberFormat="1" applyFont="1" applyFill="1" applyBorder="1" applyAlignment="1">
      <alignment horizontal="center"/>
    </xf>
    <xf numFmtId="0" fontId="1" fillId="0" borderId="0" xfId="0" applyFont="1" applyAlignment="1">
      <alignment wrapText="1"/>
    </xf>
    <xf numFmtId="167" fontId="4" fillId="2" borderId="3" xfId="0" applyNumberFormat="1" applyFont="1" applyFill="1" applyBorder="1" applyAlignment="1">
      <alignment horizontal="center"/>
    </xf>
    <xf numFmtId="14" fontId="4" fillId="0" borderId="2" xfId="0" applyNumberFormat="1" applyFont="1" applyBorder="1" applyAlignment="1">
      <alignment horizontal="center"/>
    </xf>
    <xf numFmtId="44" fontId="3" fillId="3" borderId="1" xfId="0" applyNumberFormat="1" applyFont="1" applyFill="1" applyBorder="1" applyAlignment="1">
      <alignment horizontal="center"/>
    </xf>
    <xf numFmtId="44" fontId="4" fillId="3" borderId="2" xfId="0" applyNumberFormat="1" applyFont="1" applyFill="1" applyBorder="1" applyAlignment="1">
      <alignment horizontal="center"/>
    </xf>
    <xf numFmtId="44" fontId="4" fillId="2" borderId="2" xfId="0" applyNumberFormat="1" applyFont="1" applyFill="1" applyBorder="1" applyAlignment="1">
      <alignment horizontal="center"/>
    </xf>
    <xf numFmtId="0" fontId="3" fillId="0" borderId="4" xfId="0" applyFont="1" applyFill="1" applyBorder="1"/>
    <xf numFmtId="0" fontId="3" fillId="0" borderId="1" xfId="0" applyFont="1" applyFill="1" applyBorder="1"/>
    <xf numFmtId="0" fontId="4" fillId="0" borderId="0" xfId="0" quotePrefix="1" applyFont="1"/>
    <xf numFmtId="165" fontId="4" fillId="3" borderId="1" xfId="0" applyNumberFormat="1" applyFont="1" applyFill="1" applyBorder="1" applyAlignment="1">
      <alignment horizontal="center"/>
    </xf>
    <xf numFmtId="165" fontId="4" fillId="3" borderId="2" xfId="0" applyNumberFormat="1" applyFont="1" applyFill="1" applyBorder="1" applyAlignment="1">
      <alignment horizontal="center"/>
    </xf>
    <xf numFmtId="0" fontId="2" fillId="5" borderId="0" xfId="0" applyFont="1" applyFill="1" applyAlignment="1">
      <alignment vertical="top" wrapText="1"/>
    </xf>
    <xf numFmtId="0" fontId="9" fillId="0" borderId="4" xfId="0" applyFont="1" applyBorder="1" applyAlignment="1">
      <alignment horizontal="left" vertical="center" wrapText="1"/>
    </xf>
    <xf numFmtId="0" fontId="3" fillId="0" borderId="0" xfId="0" applyFont="1" applyAlignment="1">
      <alignment wrapText="1"/>
    </xf>
    <xf numFmtId="164" fontId="4" fillId="2" borderId="5" xfId="0" applyNumberFormat="1" applyFont="1" applyFill="1" applyBorder="1" applyAlignment="1">
      <alignment horizontal="center"/>
    </xf>
    <xf numFmtId="0" fontId="6" fillId="2" borderId="5" xfId="0" applyFont="1" applyFill="1" applyBorder="1" applyAlignment="1">
      <alignment horizontal="center"/>
    </xf>
    <xf numFmtId="0" fontId="4" fillId="3" borderId="5" xfId="0" applyFont="1" applyFill="1" applyBorder="1" applyAlignment="1">
      <alignment horizontal="center"/>
    </xf>
    <xf numFmtId="0" fontId="4" fillId="0" borderId="1" xfId="0" applyFont="1" applyBorder="1" applyAlignment="1">
      <alignment horizontal="left" wrapText="1"/>
    </xf>
    <xf numFmtId="164" fontId="4" fillId="2" borderId="1" xfId="0" applyNumberFormat="1" applyFont="1" applyFill="1" applyBorder="1" applyAlignment="1">
      <alignment horizontal="center" vertical="center"/>
    </xf>
    <xf numFmtId="0" fontId="0" fillId="0" borderId="1" xfId="0"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
  <sheetViews>
    <sheetView workbookViewId="0">
      <selection activeCell="G1" sqref="G1"/>
    </sheetView>
  </sheetViews>
  <sheetFormatPr defaultRowHeight="12.75" x14ac:dyDescent="0.2"/>
  <cols>
    <col min="5" max="5" width="4.28515625" customWidth="1"/>
    <col min="6" max="6" width="8.85546875" hidden="1" customWidth="1"/>
    <col min="7" max="7" width="48.85546875" style="55" customWidth="1"/>
  </cols>
  <sheetData>
    <row r="1" spans="2:8" ht="51" customHeight="1" x14ac:dyDescent="0.2">
      <c r="B1" s="58"/>
      <c r="C1" s="58"/>
      <c r="D1" s="58"/>
      <c r="E1" s="58"/>
      <c r="F1" s="38"/>
      <c r="G1" s="57" t="s">
        <v>60</v>
      </c>
      <c r="H1" s="58"/>
    </row>
    <row r="3" spans="2:8" x14ac:dyDescent="0.2">
      <c r="G3" s="57" t="s">
        <v>11</v>
      </c>
    </row>
    <row r="4" spans="2:8" x14ac:dyDescent="0.2">
      <c r="G4" s="57"/>
    </row>
    <row r="5" spans="2:8" x14ac:dyDescent="0.2">
      <c r="G5" s="57" t="s">
        <v>12</v>
      </c>
    </row>
    <row r="6" spans="2:8" x14ac:dyDescent="0.2">
      <c r="G6" s="57" t="s">
        <v>13</v>
      </c>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E7" sqref="E7"/>
    </sheetView>
  </sheetViews>
  <sheetFormatPr defaultRowHeight="12.75" x14ac:dyDescent="0.2"/>
  <cols>
    <col min="5" max="5" width="67.7109375" style="61" customWidth="1"/>
  </cols>
  <sheetData>
    <row r="1" spans="1:8" ht="54.75" customHeight="1" x14ac:dyDescent="0.2">
      <c r="A1" s="59"/>
      <c r="B1" s="58"/>
      <c r="C1" s="58"/>
      <c r="D1" s="58"/>
      <c r="E1" s="92" t="s">
        <v>61</v>
      </c>
      <c r="F1" s="58"/>
      <c r="G1" s="58"/>
      <c r="H1" s="58"/>
    </row>
    <row r="2" spans="1:8" x14ac:dyDescent="0.2">
      <c r="E2" s="92"/>
    </row>
    <row r="3" spans="1:8" x14ac:dyDescent="0.2">
      <c r="E3" s="60"/>
    </row>
    <row r="5" spans="1:8" ht="102" x14ac:dyDescent="0.2">
      <c r="E5" s="56" t="s">
        <v>49</v>
      </c>
    </row>
    <row r="7" spans="1:8" s="53" customFormat="1" ht="305.45" customHeight="1" x14ac:dyDescent="0.2">
      <c r="E7" s="56" t="s">
        <v>62</v>
      </c>
    </row>
  </sheetData>
  <mergeCells count="1">
    <mergeCell ref="E1:E2"/>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opLeftCell="A55" zoomScale="90" zoomScaleNormal="90" workbookViewId="0">
      <selection activeCell="A53" sqref="A53"/>
    </sheetView>
  </sheetViews>
  <sheetFormatPr defaultColWidth="22.42578125" defaultRowHeight="15.75" x14ac:dyDescent="0.25"/>
  <cols>
    <col min="1" max="1" width="94.28515625" style="2" customWidth="1"/>
    <col min="2" max="2" width="73.42578125" style="4" customWidth="1"/>
    <col min="3" max="3" width="15.7109375" style="5" customWidth="1"/>
    <col min="4" max="4" width="4.7109375" style="34" customWidth="1"/>
    <col min="5" max="5" width="15.7109375" style="6" customWidth="1"/>
    <col min="6" max="6" width="15.7109375" style="16" customWidth="1"/>
    <col min="7" max="7" width="4.7109375" style="17" customWidth="1"/>
    <col min="8" max="8" width="15.7109375" style="18" customWidth="1"/>
    <col min="9" max="9" width="79" style="37" customWidth="1"/>
    <col min="10" max="10" width="22.42578125" style="1"/>
    <col min="11" max="11" width="35" style="1" customWidth="1"/>
    <col min="12" max="16384" width="22.42578125" style="1"/>
  </cols>
  <sheetData>
    <row r="1" spans="1:10" ht="15" x14ac:dyDescent="0.2">
      <c r="A1" s="38" t="s">
        <v>63</v>
      </c>
      <c r="B1" s="39"/>
      <c r="C1" s="40"/>
      <c r="D1" s="41"/>
      <c r="E1" s="39"/>
      <c r="F1" s="40"/>
      <c r="G1" s="42"/>
      <c r="H1" s="39"/>
    </row>
    <row r="2" spans="1:10" s="52" customFormat="1" x14ac:dyDescent="0.25">
      <c r="A2" s="50" t="s">
        <v>64</v>
      </c>
      <c r="B2" s="45"/>
      <c r="C2" s="43"/>
      <c r="D2" s="44"/>
      <c r="E2" s="45"/>
      <c r="F2" s="43"/>
      <c r="G2" s="46"/>
      <c r="H2" s="45"/>
      <c r="I2" s="51"/>
    </row>
    <row r="3" spans="1:10" s="52" customFormat="1" ht="15" x14ac:dyDescent="0.2">
      <c r="B3" s="45"/>
      <c r="C3" s="43"/>
      <c r="D3" s="44"/>
      <c r="E3" s="45"/>
      <c r="F3" s="43"/>
      <c r="G3" s="46"/>
      <c r="H3" s="45"/>
      <c r="I3" s="51"/>
    </row>
    <row r="4" spans="1:10" ht="32.25" thickBot="1" x14ac:dyDescent="0.25">
      <c r="A4" s="49"/>
      <c r="C4" s="95" t="s">
        <v>42</v>
      </c>
      <c r="D4" s="95"/>
      <c r="E4" s="96"/>
      <c r="F4" s="97" t="s">
        <v>59</v>
      </c>
      <c r="G4" s="97"/>
      <c r="H4" s="97"/>
      <c r="I4" s="48" t="s">
        <v>43</v>
      </c>
    </row>
    <row r="5" spans="1:10" ht="65.25" customHeight="1" x14ac:dyDescent="0.25">
      <c r="C5" s="7"/>
      <c r="D5" s="35"/>
      <c r="E5" s="8"/>
      <c r="F5" s="20"/>
      <c r="G5" s="84"/>
      <c r="H5" s="19"/>
      <c r="I5" s="93" t="s">
        <v>14</v>
      </c>
      <c r="J5" s="94"/>
    </row>
    <row r="6" spans="1:10" x14ac:dyDescent="0.25">
      <c r="A6" s="2" t="s">
        <v>27</v>
      </c>
      <c r="B6" s="3" t="s">
        <v>0</v>
      </c>
      <c r="C6" s="10"/>
      <c r="E6" s="86">
        <v>1.05</v>
      </c>
      <c r="F6" s="85"/>
      <c r="H6" s="85">
        <v>3.91</v>
      </c>
      <c r="I6" s="47"/>
    </row>
    <row r="7" spans="1:10" x14ac:dyDescent="0.25">
      <c r="C7" s="11"/>
    </row>
    <row r="9" spans="1:10" x14ac:dyDescent="0.25">
      <c r="A9" s="2" t="s">
        <v>21</v>
      </c>
      <c r="B9" s="3" t="s">
        <v>1</v>
      </c>
      <c r="C9" s="10">
        <v>264621</v>
      </c>
      <c r="D9" s="34" t="s">
        <v>3</v>
      </c>
      <c r="E9" s="28">
        <f>C9/C10</f>
        <v>4.1052607083572505</v>
      </c>
      <c r="F9" s="22">
        <v>2247047</v>
      </c>
      <c r="G9" s="17" t="s">
        <v>3</v>
      </c>
      <c r="H9" s="29">
        <f>F9/F10</f>
        <v>1.1608764407973149</v>
      </c>
      <c r="I9" s="47"/>
    </row>
    <row r="10" spans="1:10" x14ac:dyDescent="0.25">
      <c r="B10" s="4" t="s">
        <v>2</v>
      </c>
      <c r="C10" s="11">
        <v>64459</v>
      </c>
      <c r="F10" s="16">
        <v>1935647</v>
      </c>
    </row>
    <row r="13" spans="1:10" x14ac:dyDescent="0.25">
      <c r="A13" s="2" t="s">
        <v>29</v>
      </c>
      <c r="B13" s="3" t="s">
        <v>28</v>
      </c>
      <c r="C13" s="10">
        <v>198962</v>
      </c>
      <c r="D13" s="34" t="s">
        <v>3</v>
      </c>
      <c r="E13" s="12">
        <f>C13/C14</f>
        <v>0.36851980477685475</v>
      </c>
      <c r="F13" s="22">
        <f>7421768-4085602</f>
        <v>3336166</v>
      </c>
      <c r="G13" s="17" t="s">
        <v>3</v>
      </c>
      <c r="H13" s="23">
        <f>F13/F14</f>
        <v>0.44951095210736847</v>
      </c>
      <c r="I13" s="47"/>
    </row>
    <row r="14" spans="1:10" x14ac:dyDescent="0.25">
      <c r="B14" s="4" t="s">
        <v>30</v>
      </c>
      <c r="C14" s="5">
        <v>539895</v>
      </c>
      <c r="F14" s="16">
        <v>7421768</v>
      </c>
    </row>
    <row r="17" spans="1:12" x14ac:dyDescent="0.25">
      <c r="A17" s="2" t="s">
        <v>16</v>
      </c>
      <c r="B17" s="3" t="s">
        <v>31</v>
      </c>
      <c r="C17" s="10">
        <v>63298</v>
      </c>
      <c r="D17" s="34" t="s">
        <v>3</v>
      </c>
      <c r="E17" s="12">
        <f>C17/C18</f>
        <v>0.11724131544096537</v>
      </c>
      <c r="F17" s="22">
        <v>846912</v>
      </c>
      <c r="G17" s="17" t="s">
        <v>3</v>
      </c>
      <c r="H17" s="23">
        <f>+F17/F18</f>
        <v>0.11411189355420434</v>
      </c>
      <c r="I17" s="47"/>
    </row>
    <row r="18" spans="1:12" x14ac:dyDescent="0.25">
      <c r="B18" s="4" t="s">
        <v>30</v>
      </c>
      <c r="C18" s="5">
        <v>539895</v>
      </c>
      <c r="F18" s="16">
        <v>7421768</v>
      </c>
    </row>
    <row r="21" spans="1:12" x14ac:dyDescent="0.25">
      <c r="A21" s="2" t="s">
        <v>22</v>
      </c>
      <c r="B21" s="3" t="s">
        <v>32</v>
      </c>
      <c r="C21" s="10">
        <v>340933</v>
      </c>
      <c r="E21" s="68">
        <f>C21/C22</f>
        <v>5.1564714334329036</v>
      </c>
      <c r="F21" s="22">
        <v>4085602</v>
      </c>
      <c r="H21" s="24">
        <f>+F21/F22</f>
        <v>5.5945040898220357</v>
      </c>
      <c r="I21" s="47"/>
    </row>
    <row r="22" spans="1:12" x14ac:dyDescent="0.25">
      <c r="B22" s="4" t="s">
        <v>33</v>
      </c>
      <c r="C22" s="5">
        <f>(44549+25830+37012+24844)/2</f>
        <v>66117.5</v>
      </c>
      <c r="E22" s="12" t="s">
        <v>10</v>
      </c>
      <c r="F22" s="16">
        <f>(801036+659541)/2</f>
        <v>730288.5</v>
      </c>
      <c r="H22" s="18" t="s">
        <v>10</v>
      </c>
    </row>
    <row r="25" spans="1:12" x14ac:dyDescent="0.25">
      <c r="A25" s="2" t="s">
        <v>23</v>
      </c>
      <c r="B25" s="3">
        <v>365</v>
      </c>
      <c r="C25" s="14">
        <v>365</v>
      </c>
      <c r="D25" s="36" t="s">
        <v>3</v>
      </c>
      <c r="E25" s="15">
        <f>C25/C26</f>
        <v>70.784838956627837</v>
      </c>
      <c r="F25" s="25">
        <v>365</v>
      </c>
      <c r="G25" s="26" t="s">
        <v>3</v>
      </c>
      <c r="H25" s="27">
        <f>+F25/F26</f>
        <v>65.242601335127603</v>
      </c>
      <c r="I25" s="47"/>
    </row>
    <row r="26" spans="1:12" x14ac:dyDescent="0.25">
      <c r="B26" s="4" t="s">
        <v>4</v>
      </c>
      <c r="C26" s="13">
        <f>E21</f>
        <v>5.1564714334329036</v>
      </c>
      <c r="D26" s="36"/>
      <c r="E26" s="6" t="s">
        <v>5</v>
      </c>
      <c r="F26" s="24">
        <f>+H21</f>
        <v>5.5945040898220357</v>
      </c>
      <c r="G26" s="26"/>
      <c r="H26" s="18" t="s">
        <v>5</v>
      </c>
      <c r="L26" s="89"/>
    </row>
    <row r="29" spans="1:12" x14ac:dyDescent="0.25">
      <c r="A29" s="2" t="s">
        <v>24</v>
      </c>
      <c r="B29" s="3" t="s">
        <v>34</v>
      </c>
      <c r="C29" s="10">
        <v>539895</v>
      </c>
      <c r="D29" s="69" t="s">
        <v>3</v>
      </c>
      <c r="E29" s="74">
        <f>C29/C30</f>
        <v>12.85862290709029</v>
      </c>
      <c r="F29" s="22">
        <v>7421768</v>
      </c>
      <c r="G29" s="30" t="s">
        <v>3</v>
      </c>
      <c r="H29" s="24">
        <f>F29/F30</f>
        <v>13.809841727047072</v>
      </c>
      <c r="I29" s="47"/>
    </row>
    <row r="30" spans="1:12" x14ac:dyDescent="0.25">
      <c r="B30" s="4" t="s">
        <v>35</v>
      </c>
      <c r="C30" s="5">
        <f>+(43253+40721)/2</f>
        <v>41987</v>
      </c>
      <c r="D30" s="70"/>
      <c r="E30" s="9"/>
      <c r="F30" s="16">
        <f>(596940+477912)/2</f>
        <v>537426</v>
      </c>
      <c r="H30" s="21"/>
      <c r="I30" s="47"/>
    </row>
    <row r="31" spans="1:12" x14ac:dyDescent="0.25">
      <c r="D31" s="70"/>
      <c r="I31" s="47"/>
    </row>
    <row r="32" spans="1:12" x14ac:dyDescent="0.25">
      <c r="A32" s="2" t="s">
        <v>66</v>
      </c>
      <c r="B32" s="3">
        <v>365</v>
      </c>
      <c r="C32" s="14">
        <v>365</v>
      </c>
      <c r="D32" s="5" t="s">
        <v>3</v>
      </c>
      <c r="E32" s="13">
        <f>C32/C33</f>
        <v>28.385621278211506</v>
      </c>
      <c r="F32" s="25">
        <v>365</v>
      </c>
      <c r="G32" s="17" t="s">
        <v>3</v>
      </c>
      <c r="H32" s="24">
        <f>F32/F33</f>
        <v>26.430426011699641</v>
      </c>
      <c r="I32" s="47"/>
    </row>
    <row r="33" spans="1:9" x14ac:dyDescent="0.25">
      <c r="B33" s="4" t="s">
        <v>37</v>
      </c>
      <c r="C33" s="82">
        <f>+E29</f>
        <v>12.85862290709029</v>
      </c>
      <c r="D33" s="5"/>
      <c r="E33" s="6" t="s">
        <v>5</v>
      </c>
      <c r="F33" s="24">
        <f>H29</f>
        <v>13.809841727047072</v>
      </c>
      <c r="H33" s="18" t="s">
        <v>5</v>
      </c>
      <c r="I33" s="47"/>
    </row>
    <row r="34" spans="1:9" x14ac:dyDescent="0.25">
      <c r="D34" s="70"/>
      <c r="I34" s="47"/>
    </row>
    <row r="35" spans="1:9" x14ac:dyDescent="0.25">
      <c r="D35" s="70"/>
      <c r="I35" s="47"/>
    </row>
    <row r="36" spans="1:9" x14ac:dyDescent="0.25">
      <c r="A36" s="2" t="s">
        <v>25</v>
      </c>
      <c r="B36" s="3" t="s">
        <v>30</v>
      </c>
      <c r="C36" s="10">
        <v>539895</v>
      </c>
      <c r="D36" s="70" t="s">
        <v>3</v>
      </c>
      <c r="E36" s="71">
        <f>C36/C37</f>
        <v>0.60028519091947663</v>
      </c>
      <c r="F36" s="22">
        <v>7421768</v>
      </c>
      <c r="G36" s="17" t="s">
        <v>3</v>
      </c>
      <c r="H36" s="32">
        <f>F36/F37</f>
        <v>1.3510085187918381</v>
      </c>
      <c r="I36" s="47"/>
    </row>
    <row r="37" spans="1:9" x14ac:dyDescent="0.25">
      <c r="B37" s="4" t="s">
        <v>36</v>
      </c>
      <c r="C37" s="5">
        <f>+(910386+888409)/2</f>
        <v>899397.5</v>
      </c>
      <c r="D37" s="70"/>
      <c r="F37" s="16">
        <f>(5629516+5357488)/2</f>
        <v>5493502</v>
      </c>
      <c r="I37" s="47"/>
    </row>
    <row r="38" spans="1:9" x14ac:dyDescent="0.25">
      <c r="D38" s="70"/>
      <c r="I38" s="47"/>
    </row>
    <row r="39" spans="1:9" x14ac:dyDescent="0.25">
      <c r="D39" s="70"/>
      <c r="I39" s="47"/>
    </row>
    <row r="40" spans="1:9" x14ac:dyDescent="0.25">
      <c r="A40" s="2" t="s">
        <v>17</v>
      </c>
      <c r="B40" s="3" t="s">
        <v>65</v>
      </c>
      <c r="D40" s="70" t="s">
        <v>3</v>
      </c>
      <c r="E40" s="12">
        <f>E17*E36</f>
        <v>7.0378225423130478E-2</v>
      </c>
      <c r="G40" s="17" t="s">
        <v>3</v>
      </c>
      <c r="H40" s="23">
        <f>H17*H36</f>
        <v>0.15416614028719752</v>
      </c>
      <c r="I40" s="47"/>
    </row>
    <row r="41" spans="1:9" x14ac:dyDescent="0.25">
      <c r="D41" s="70"/>
      <c r="I41" s="47"/>
    </row>
    <row r="42" spans="1:9" x14ac:dyDescent="0.25">
      <c r="D42" s="70"/>
      <c r="I42" s="47"/>
    </row>
    <row r="43" spans="1:9" x14ac:dyDescent="0.25">
      <c r="D43" s="70"/>
      <c r="I43" s="47"/>
    </row>
    <row r="44" spans="1:9" x14ac:dyDescent="0.25">
      <c r="A44" s="2" t="s">
        <v>20</v>
      </c>
      <c r="B44" s="3" t="s">
        <v>6</v>
      </c>
      <c r="C44" s="10">
        <f>64459+154791</f>
        <v>219250</v>
      </c>
      <c r="D44" s="70" t="s">
        <v>3</v>
      </c>
      <c r="E44" s="12">
        <f>C44/C45</f>
        <v>0.24083191085978914</v>
      </c>
      <c r="F44" s="22">
        <v>4109986</v>
      </c>
      <c r="G44" s="17" t="s">
        <v>3</v>
      </c>
      <c r="H44" s="23">
        <f>F44/F45</f>
        <v>0.73007803868041232</v>
      </c>
      <c r="I44" s="47"/>
    </row>
    <row r="45" spans="1:9" x14ac:dyDescent="0.25">
      <c r="B45" s="4" t="s">
        <v>7</v>
      </c>
      <c r="C45" s="5">
        <v>910386</v>
      </c>
      <c r="D45" s="70"/>
      <c r="F45" s="16">
        <v>5629516</v>
      </c>
      <c r="I45" s="47"/>
    </row>
    <row r="46" spans="1:9" x14ac:dyDescent="0.25">
      <c r="D46" s="70"/>
      <c r="I46" s="47"/>
    </row>
    <row r="47" spans="1:9" x14ac:dyDescent="0.25">
      <c r="D47" s="70"/>
      <c r="I47" s="47"/>
    </row>
    <row r="48" spans="1:9" x14ac:dyDescent="0.25">
      <c r="A48" s="2" t="s">
        <v>26</v>
      </c>
      <c r="B48" s="3" t="s">
        <v>38</v>
      </c>
      <c r="C48" s="10">
        <v>83923</v>
      </c>
      <c r="D48" s="70" t="s">
        <v>3</v>
      </c>
      <c r="E48" s="68">
        <f>C48/C49</f>
        <v>847.70707070707067</v>
      </c>
      <c r="F48" s="25">
        <v>1389575</v>
      </c>
      <c r="G48" s="26" t="s">
        <v>3</v>
      </c>
      <c r="H48" s="33">
        <f>F48/F49</f>
        <v>16.635241584063593</v>
      </c>
      <c r="I48" s="47"/>
    </row>
    <row r="49" spans="1:9" x14ac:dyDescent="0.25">
      <c r="B49" s="4" t="s">
        <v>39</v>
      </c>
      <c r="C49" s="5">
        <v>99</v>
      </c>
      <c r="D49" s="70"/>
      <c r="F49" s="31">
        <v>83532</v>
      </c>
      <c r="G49" s="26"/>
      <c r="I49" s="47"/>
    </row>
    <row r="50" spans="1:9" x14ac:dyDescent="0.25">
      <c r="D50" s="70"/>
      <c r="I50" s="47"/>
    </row>
    <row r="52" spans="1:9" x14ac:dyDescent="0.25">
      <c r="A52" s="2" t="s">
        <v>48</v>
      </c>
      <c r="B52" s="3" t="s">
        <v>46</v>
      </c>
      <c r="C52" s="72">
        <v>0.36</v>
      </c>
      <c r="D52" s="69" t="s">
        <v>3</v>
      </c>
      <c r="E52" s="12">
        <f>C52/C53</f>
        <v>1.1235955056179775E-2</v>
      </c>
      <c r="F52" s="91">
        <v>2.33</v>
      </c>
      <c r="G52" s="30" t="s">
        <v>3</v>
      </c>
      <c r="H52" s="79">
        <f>F52/F53</f>
        <v>2.5797165633303813E-2</v>
      </c>
      <c r="I52" s="47"/>
    </row>
    <row r="53" spans="1:9" x14ac:dyDescent="0.25">
      <c r="A53" s="2" t="s">
        <v>67</v>
      </c>
      <c r="B53" s="4" t="s">
        <v>47</v>
      </c>
      <c r="C53" s="73">
        <v>32.04</v>
      </c>
      <c r="D53" s="70"/>
      <c r="F53" s="90">
        <v>90.32</v>
      </c>
      <c r="H53" s="66"/>
      <c r="I53" s="47"/>
    </row>
    <row r="54" spans="1:9" x14ac:dyDescent="0.25">
      <c r="D54" s="70"/>
      <c r="F54" s="62"/>
      <c r="G54" s="64"/>
      <c r="I54" s="47"/>
    </row>
    <row r="55" spans="1:9" x14ac:dyDescent="0.25">
      <c r="A55" s="2" t="s">
        <v>18</v>
      </c>
      <c r="B55" s="3" t="s">
        <v>19</v>
      </c>
      <c r="C55" s="10">
        <f>63298-0</f>
        <v>63298</v>
      </c>
      <c r="D55" s="5" t="s">
        <v>3</v>
      </c>
      <c r="E55" s="12">
        <f>C55/C56</f>
        <v>9.2308746785315587E-2</v>
      </c>
      <c r="F55" s="22">
        <f>846912-0</f>
        <v>846912</v>
      </c>
      <c r="G55" s="17" t="s">
        <v>3</v>
      </c>
      <c r="H55" s="75">
        <f>F55/F56</f>
        <v>0.5401944519390659</v>
      </c>
      <c r="I55" s="47"/>
    </row>
    <row r="56" spans="1:9" x14ac:dyDescent="0.25">
      <c r="B56" s="4" t="s">
        <v>9</v>
      </c>
      <c r="C56" s="5">
        <f>+(691136+680305)/2</f>
        <v>685720.5</v>
      </c>
      <c r="D56" s="5"/>
      <c r="F56" s="16">
        <f>(1519530+1616052)/2</f>
        <v>1567791</v>
      </c>
      <c r="H56" s="67"/>
      <c r="I56" s="47"/>
    </row>
    <row r="57" spans="1:9" x14ac:dyDescent="0.25">
      <c r="D57" s="70"/>
      <c r="F57" s="62"/>
      <c r="G57" s="64"/>
      <c r="I57" s="47"/>
    </row>
    <row r="58" spans="1:9" x14ac:dyDescent="0.25">
      <c r="D58" s="70"/>
      <c r="F58" s="62"/>
      <c r="G58" s="64"/>
      <c r="I58" s="47"/>
    </row>
    <row r="59" spans="1:9" x14ac:dyDescent="0.25">
      <c r="A59" s="87" t="s">
        <v>8</v>
      </c>
      <c r="B59" s="98" t="s">
        <v>15</v>
      </c>
      <c r="C59" s="99"/>
      <c r="D59" s="70" t="s">
        <v>3</v>
      </c>
      <c r="E59" s="99">
        <f>88769-10704</f>
        <v>78065</v>
      </c>
      <c r="F59" s="76"/>
      <c r="G59" s="63"/>
      <c r="H59" s="80">
        <f>838221-345947</f>
        <v>492274</v>
      </c>
      <c r="I59" s="47"/>
    </row>
    <row r="60" spans="1:9" x14ac:dyDescent="0.25">
      <c r="A60" s="87"/>
      <c r="B60" s="98"/>
      <c r="C60" s="99"/>
      <c r="D60" s="70"/>
      <c r="E60" s="100"/>
      <c r="F60" s="63"/>
      <c r="G60" s="63" t="s">
        <v>3</v>
      </c>
      <c r="H60" s="63"/>
      <c r="I60" s="47"/>
    </row>
    <row r="61" spans="1:9" x14ac:dyDescent="0.25">
      <c r="A61" s="88"/>
      <c r="D61" s="70"/>
      <c r="H61" s="67"/>
      <c r="I61" s="47"/>
    </row>
    <row r="62" spans="1:9" x14ac:dyDescent="0.25">
      <c r="A62" s="88"/>
      <c r="D62" s="70"/>
      <c r="F62" s="62"/>
      <c r="G62" s="64"/>
      <c r="I62" s="47"/>
    </row>
    <row r="63" spans="1:9" x14ac:dyDescent="0.25">
      <c r="A63" s="88" t="s">
        <v>41</v>
      </c>
      <c r="B63" s="83" t="s">
        <v>44</v>
      </c>
      <c r="C63" s="72">
        <v>30.65</v>
      </c>
      <c r="D63" s="70" t="s">
        <v>3</v>
      </c>
      <c r="E63" s="15">
        <f>C63/C64</f>
        <v>29.190476190476186</v>
      </c>
      <c r="F63" s="77">
        <v>103.93</v>
      </c>
      <c r="G63" s="65" t="s">
        <v>3</v>
      </c>
      <c r="H63" s="27">
        <f>F63/F64</f>
        <v>26.580562659846549</v>
      </c>
      <c r="I63" s="47"/>
    </row>
    <row r="64" spans="1:9" x14ac:dyDescent="0.25">
      <c r="A64" s="2" t="s">
        <v>68</v>
      </c>
      <c r="B64" s="4" t="s">
        <v>40</v>
      </c>
      <c r="C64" s="73">
        <v>1.05</v>
      </c>
      <c r="D64" s="70"/>
      <c r="F64" s="78">
        <v>3.91</v>
      </c>
      <c r="G64" s="65"/>
      <c r="I64" s="47"/>
    </row>
    <row r="65" spans="6:9" x14ac:dyDescent="0.25">
      <c r="F65" s="62"/>
      <c r="G65" s="64"/>
      <c r="I65" s="47"/>
    </row>
  </sheetData>
  <mergeCells count="6">
    <mergeCell ref="I5:J5"/>
    <mergeCell ref="C4:E4"/>
    <mergeCell ref="F4:H4"/>
    <mergeCell ref="B59:B60"/>
    <mergeCell ref="C59:C60"/>
    <mergeCell ref="E59:E60"/>
  </mergeCells>
  <phoneticPr fontId="5" type="noConversion"/>
  <printOptions gridLines="1"/>
  <pageMargins left="0.75" right="0.75" top="1" bottom="1" header="0.5" footer="0.5"/>
  <pageSetup scale="2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opLeftCell="A10" workbookViewId="0">
      <selection activeCell="A13" sqref="A13"/>
    </sheetView>
  </sheetViews>
  <sheetFormatPr defaultRowHeight="12.75" x14ac:dyDescent="0.2"/>
  <cols>
    <col min="1" max="1" width="97.5703125" style="55" customWidth="1"/>
  </cols>
  <sheetData>
    <row r="1" spans="1:16" s="1" customFormat="1" ht="78.75" x14ac:dyDescent="0.2">
      <c r="A1" s="54" t="s">
        <v>45</v>
      </c>
      <c r="B1" s="45"/>
      <c r="C1" s="43"/>
      <c r="D1" s="44"/>
      <c r="E1" s="45"/>
      <c r="F1" s="43"/>
      <c r="G1" s="46"/>
      <c r="H1" s="45"/>
      <c r="I1" s="51"/>
      <c r="J1" s="52"/>
      <c r="K1" s="52"/>
      <c r="L1" s="52"/>
      <c r="M1" s="52"/>
      <c r="N1" s="52"/>
      <c r="O1" s="52"/>
      <c r="P1" s="52"/>
    </row>
    <row r="3" spans="1:16" ht="38.25" x14ac:dyDescent="0.2">
      <c r="A3" s="56" t="s">
        <v>69</v>
      </c>
    </row>
    <row r="5" spans="1:16" s="53" customFormat="1" ht="38.25" x14ac:dyDescent="0.2">
      <c r="A5" s="56" t="s">
        <v>71</v>
      </c>
    </row>
    <row r="7" spans="1:16" ht="63.75" x14ac:dyDescent="0.2">
      <c r="A7" s="56" t="s">
        <v>70</v>
      </c>
    </row>
    <row r="9" spans="1:16" ht="76.5" x14ac:dyDescent="0.2">
      <c r="A9" s="56" t="s">
        <v>72</v>
      </c>
    </row>
    <row r="10" spans="1:16" x14ac:dyDescent="0.2">
      <c r="A10" s="56"/>
    </row>
    <row r="11" spans="1:16" ht="51" x14ac:dyDescent="0.2">
      <c r="A11" s="56" t="s">
        <v>73</v>
      </c>
    </row>
    <row r="12" spans="1:16" x14ac:dyDescent="0.2">
      <c r="A12" s="56"/>
    </row>
    <row r="13" spans="1:16" ht="63.75" x14ac:dyDescent="0.2">
      <c r="A13" s="56" t="s">
        <v>50</v>
      </c>
    </row>
    <row r="14" spans="1:16" x14ac:dyDescent="0.2">
      <c r="A14" s="56"/>
    </row>
    <row r="15" spans="1:16" x14ac:dyDescent="0.2">
      <c r="A15" s="56"/>
    </row>
    <row r="16" spans="1:16" x14ac:dyDescent="0.2">
      <c r="A16" s="56"/>
    </row>
    <row r="17" spans="1:1" x14ac:dyDescent="0.2">
      <c r="A17" s="56"/>
    </row>
    <row r="18" spans="1:1" x14ac:dyDescent="0.2">
      <c r="A18" s="56"/>
    </row>
    <row r="19" spans="1:1" x14ac:dyDescent="0.2">
      <c r="A19" s="56"/>
    </row>
    <row r="20" spans="1:1" x14ac:dyDescent="0.2">
      <c r="A20" s="56"/>
    </row>
    <row r="21" spans="1:1" x14ac:dyDescent="0.2">
      <c r="A21" s="56"/>
    </row>
    <row r="22" spans="1:1" x14ac:dyDescent="0.2">
      <c r="A22" s="56"/>
    </row>
    <row r="23" spans="1:1" x14ac:dyDescent="0.2">
      <c r="A23" s="56"/>
    </row>
    <row r="24" spans="1:1" x14ac:dyDescent="0.2">
      <c r="A24" s="56"/>
    </row>
    <row r="25" spans="1:1" x14ac:dyDescent="0.2">
      <c r="A25" s="56"/>
    </row>
    <row r="26" spans="1:1" x14ac:dyDescent="0.2">
      <c r="A26" s="56"/>
    </row>
    <row r="27" spans="1:1" x14ac:dyDescent="0.2">
      <c r="A27" s="56"/>
    </row>
    <row r="28" spans="1:1" x14ac:dyDescent="0.2">
      <c r="A28" s="56"/>
    </row>
    <row r="29" spans="1:1" x14ac:dyDescent="0.2">
      <c r="A29" s="56"/>
    </row>
    <row r="30" spans="1:1" x14ac:dyDescent="0.2">
      <c r="A30" s="56"/>
    </row>
    <row r="31" spans="1:1" x14ac:dyDescent="0.2">
      <c r="A31" s="56"/>
    </row>
    <row r="32" spans="1:1" x14ac:dyDescent="0.2">
      <c r="A32" s="56"/>
    </row>
    <row r="33" spans="1:1" x14ac:dyDescent="0.2">
      <c r="A33" s="56"/>
    </row>
    <row r="34" spans="1:1" x14ac:dyDescent="0.2">
      <c r="A34" s="56"/>
    </row>
    <row r="35" spans="1:1" x14ac:dyDescent="0.2">
      <c r="A35" s="56"/>
    </row>
  </sheetData>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A13" sqref="A13"/>
    </sheetView>
  </sheetViews>
  <sheetFormatPr defaultRowHeight="12.75" x14ac:dyDescent="0.2"/>
  <cols>
    <col min="1" max="1" width="116.140625" style="55" customWidth="1"/>
  </cols>
  <sheetData>
    <row r="1" spans="1:17" s="1" customFormat="1" ht="15" x14ac:dyDescent="0.2">
      <c r="A1" s="38" t="s">
        <v>74</v>
      </c>
      <c r="B1" s="45"/>
      <c r="C1" s="43"/>
      <c r="D1" s="44"/>
      <c r="E1" s="45"/>
      <c r="F1" s="43"/>
      <c r="G1" s="46"/>
      <c r="H1" s="45"/>
      <c r="I1" s="51"/>
      <c r="J1" s="52"/>
      <c r="K1" s="52"/>
      <c r="L1" s="52"/>
      <c r="M1" s="52"/>
      <c r="N1" s="52"/>
      <c r="O1" s="52"/>
      <c r="P1" s="52"/>
      <c r="Q1" s="52"/>
    </row>
    <row r="2" spans="1:17" x14ac:dyDescent="0.2">
      <c r="A2" s="38"/>
    </row>
    <row r="6" spans="1:17" ht="25.5" x14ac:dyDescent="0.2">
      <c r="A6" s="81" t="s">
        <v>57</v>
      </c>
    </row>
    <row r="7" spans="1:17" ht="25.5" x14ac:dyDescent="0.2">
      <c r="A7" s="81" t="s">
        <v>75</v>
      </c>
    </row>
    <row r="8" spans="1:17" x14ac:dyDescent="0.2">
      <c r="A8" s="81" t="s">
        <v>51</v>
      </c>
    </row>
    <row r="9" spans="1:17" ht="25.5" x14ac:dyDescent="0.2">
      <c r="A9" s="81" t="s">
        <v>52</v>
      </c>
    </row>
    <row r="10" spans="1:17" x14ac:dyDescent="0.2">
      <c r="A10" s="81" t="s">
        <v>53</v>
      </c>
    </row>
    <row r="11" spans="1:17" x14ac:dyDescent="0.2">
      <c r="A11" s="81" t="s">
        <v>54</v>
      </c>
    </row>
    <row r="12" spans="1:17" x14ac:dyDescent="0.2">
      <c r="A12" s="81" t="s">
        <v>58</v>
      </c>
    </row>
    <row r="13" spans="1:17" x14ac:dyDescent="0.2">
      <c r="A13" s="81" t="s">
        <v>55</v>
      </c>
    </row>
    <row r="14" spans="1:17" x14ac:dyDescent="0.2">
      <c r="A14" s="81" t="s">
        <v>56</v>
      </c>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Profiles</vt:lpstr>
      <vt:lpstr>Ratios</vt:lpstr>
      <vt:lpstr>Summary </vt:lpstr>
      <vt:lpstr>Bibliography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Terwilliger</dc:creator>
  <cp:lastModifiedBy>DeVry Inc</cp:lastModifiedBy>
  <cp:lastPrinted>2011-09-05T03:23:38Z</cp:lastPrinted>
  <dcterms:created xsi:type="dcterms:W3CDTF">2009-08-02T00:56:06Z</dcterms:created>
  <dcterms:modified xsi:type="dcterms:W3CDTF">2016-02-10T17:45:02Z</dcterms:modified>
</cp:coreProperties>
</file>