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620" windowHeight="13170" activeTab="1"/>
  </bookViews>
  <sheets>
    <sheet name="Budget" sheetId="1" r:id="rId1"/>
    <sheet name="Sheet2" sheetId="2" r:id="rId2"/>
  </sheets>
  <calcPr calcId="145621"/>
</workbook>
</file>

<file path=xl/calcChain.xml><?xml version="1.0" encoding="utf-8"?>
<calcChain xmlns="http://schemas.openxmlformats.org/spreadsheetml/2006/main">
  <c r="F109" i="2" l="1"/>
  <c r="E109" i="2"/>
  <c r="H108" i="2"/>
  <c r="G109" i="2"/>
  <c r="H106" i="2"/>
  <c r="H101" i="2"/>
  <c r="G86" i="2"/>
  <c r="G100" i="2" s="1"/>
  <c r="F86" i="2"/>
  <c r="F100" i="2" s="1"/>
  <c r="E86" i="2"/>
  <c r="E100" i="2" s="1"/>
  <c r="H84" i="2"/>
  <c r="H83" i="2"/>
  <c r="H70" i="2"/>
  <c r="H62" i="2"/>
  <c r="G64" i="2"/>
  <c r="F64" i="2"/>
  <c r="E64" i="2"/>
  <c r="H64" i="2" s="1"/>
  <c r="D121" i="1"/>
  <c r="E116" i="1"/>
  <c r="D115" i="1"/>
  <c r="D95" i="1"/>
  <c r="D83" i="1"/>
  <c r="C83" i="1"/>
  <c r="F82" i="1"/>
  <c r="E81" i="1"/>
  <c r="E83" i="1" s="1"/>
  <c r="F83" i="1" s="1"/>
  <c r="F80" i="1"/>
  <c r="F75" i="1"/>
  <c r="E59" i="1"/>
  <c r="E60" i="1" s="1"/>
  <c r="E74" i="1" s="1"/>
  <c r="D59" i="1"/>
  <c r="D60" i="1" s="1"/>
  <c r="D74" i="1" s="1"/>
  <c r="C59" i="1"/>
  <c r="F59" i="1" s="1"/>
  <c r="D97" i="1" s="1"/>
  <c r="F58" i="1"/>
  <c r="D96" i="1" s="1"/>
  <c r="F57" i="1"/>
  <c r="F60" i="1" s="1"/>
  <c r="F44" i="1"/>
  <c r="F35" i="1"/>
  <c r="E35" i="1"/>
  <c r="D112" i="1" s="1"/>
  <c r="D35" i="1"/>
  <c r="E37" i="1" s="1"/>
  <c r="E34" i="1"/>
  <c r="E36" i="1" s="1"/>
  <c r="D34" i="1"/>
  <c r="D36" i="1" s="1"/>
  <c r="C34" i="1"/>
  <c r="C37" i="1" s="1"/>
  <c r="F37" i="1" s="1"/>
  <c r="F26" i="1"/>
  <c r="E91" i="1" s="1"/>
  <c r="E25" i="1"/>
  <c r="D25" i="1"/>
  <c r="D9" i="1" s="1"/>
  <c r="D15" i="1" s="1"/>
  <c r="D70" i="1" s="1"/>
  <c r="C25" i="1"/>
  <c r="F25" i="1" s="1"/>
  <c r="E24" i="1"/>
  <c r="D111" i="1" s="1"/>
  <c r="D24" i="1"/>
  <c r="C24" i="1"/>
  <c r="F24" i="1" s="1"/>
  <c r="E14" i="1"/>
  <c r="F14" i="1" s="1"/>
  <c r="F13" i="1"/>
  <c r="D13" i="1"/>
  <c r="F12" i="1"/>
  <c r="E9" i="1"/>
  <c r="E15" i="1" s="1"/>
  <c r="E70" i="1" s="1"/>
  <c r="H109" i="2" l="1"/>
  <c r="F51" i="2"/>
  <c r="F96" i="2" s="1"/>
  <c r="G51" i="2"/>
  <c r="G96" i="2" s="1"/>
  <c r="H107" i="2"/>
  <c r="F63" i="2"/>
  <c r="F65" i="2" s="1"/>
  <c r="G72" i="2" s="1"/>
  <c r="H100" i="2"/>
  <c r="H61" i="2"/>
  <c r="H63" i="2" s="1"/>
  <c r="H65" i="2" s="1"/>
  <c r="G63" i="2"/>
  <c r="G65" i="2" s="1"/>
  <c r="G73" i="2" s="1"/>
  <c r="H73" i="2" s="1"/>
  <c r="H85" i="2"/>
  <c r="H86" i="2" s="1"/>
  <c r="E65" i="2"/>
  <c r="D38" i="1"/>
  <c r="E38" i="1"/>
  <c r="E100" i="1"/>
  <c r="F34" i="1"/>
  <c r="C60" i="1"/>
  <c r="C74" i="1" s="1"/>
  <c r="F74" i="1" s="1"/>
  <c r="C35" i="1"/>
  <c r="D37" i="1" s="1"/>
  <c r="C36" i="1"/>
  <c r="C38" i="1" s="1"/>
  <c r="F81" i="1"/>
  <c r="C9" i="1"/>
  <c r="F72" i="2" l="1"/>
  <c r="H72" i="2" s="1"/>
  <c r="H51" i="2"/>
  <c r="E51" i="2"/>
  <c r="E96" i="2" s="1"/>
  <c r="G74" i="2"/>
  <c r="G99" i="2" s="1"/>
  <c r="G102" i="2" s="1"/>
  <c r="E74" i="2"/>
  <c r="E99" i="2" s="1"/>
  <c r="F71" i="2"/>
  <c r="C15" i="1"/>
  <c r="C70" i="1" s="1"/>
  <c r="F9" i="1"/>
  <c r="F15" i="1" s="1"/>
  <c r="D120" i="1"/>
  <c r="E122" i="1" s="1"/>
  <c r="E127" i="1" s="1"/>
  <c r="E47" i="1"/>
  <c r="F47" i="1" s="1"/>
  <c r="E92" i="1"/>
  <c r="E93" i="1" s="1"/>
  <c r="E102" i="1" s="1"/>
  <c r="D125" i="1" s="1"/>
  <c r="E126" i="1" s="1"/>
  <c r="F36" i="1"/>
  <c r="F38" i="1" s="1"/>
  <c r="E46" i="1"/>
  <c r="E48" i="1" s="1"/>
  <c r="E73" i="1" s="1"/>
  <c r="E76" i="1" s="1"/>
  <c r="D46" i="1"/>
  <c r="D45" i="1"/>
  <c r="C45" i="1"/>
  <c r="C48" i="1" s="1"/>
  <c r="C73" i="1" s="1"/>
  <c r="E97" i="2" l="1"/>
  <c r="H96" i="2"/>
  <c r="H97" i="2" s="1"/>
  <c r="H71" i="2"/>
  <c r="H74" i="2" s="1"/>
  <c r="F74" i="2"/>
  <c r="F99" i="2" s="1"/>
  <c r="F102" i="2" s="1"/>
  <c r="H99" i="2"/>
  <c r="H102" i="2" s="1"/>
  <c r="E102" i="2"/>
  <c r="C76" i="1"/>
  <c r="F73" i="1"/>
  <c r="F76" i="1" s="1"/>
  <c r="D48" i="1"/>
  <c r="D73" i="1" s="1"/>
  <c r="D76" i="1" s="1"/>
  <c r="F45" i="1"/>
  <c r="F48" i="1" s="1"/>
  <c r="C71" i="1"/>
  <c r="C78" i="1" s="1"/>
  <c r="C85" i="1" s="1"/>
  <c r="D69" i="1" s="1"/>
  <c r="D71" i="1" s="1"/>
  <c r="D78" i="1" s="1"/>
  <c r="D85" i="1" s="1"/>
  <c r="E69" i="1" s="1"/>
  <c r="E71" i="1" s="1"/>
  <c r="E78" i="1" s="1"/>
  <c r="E85" i="1" s="1"/>
  <c r="F70" i="1"/>
  <c r="F71" i="1" s="1"/>
  <c r="F78" i="1" s="1"/>
  <c r="F85" i="1" s="1"/>
  <c r="D110" i="1" s="1"/>
  <c r="E113" i="1" s="1"/>
  <c r="E117" i="1" s="1"/>
  <c r="F46" i="1"/>
  <c r="H104" i="2" l="1"/>
  <c r="H111" i="2" s="1"/>
  <c r="E104" i="2"/>
  <c r="E111" i="2" s="1"/>
  <c r="F95" i="2" s="1"/>
  <c r="F97" i="2" s="1"/>
  <c r="F104" i="2" s="1"/>
  <c r="F111" i="2" s="1"/>
  <c r="G95" i="2" s="1"/>
  <c r="G97" i="2" s="1"/>
  <c r="G104" i="2" s="1"/>
  <c r="G111" i="2" s="1"/>
</calcChain>
</file>

<file path=xl/sharedStrings.xml><?xml version="1.0" encoding="utf-8"?>
<sst xmlns="http://schemas.openxmlformats.org/spreadsheetml/2006/main" count="216" uniqueCount="127">
  <si>
    <t>Solution</t>
  </si>
  <si>
    <t>Given</t>
  </si>
  <si>
    <t>Cash Sale</t>
  </si>
  <si>
    <t>Credit Sale</t>
  </si>
  <si>
    <t>1. Schedule of Expected Cash Collections</t>
  </si>
  <si>
    <t>Jan</t>
  </si>
  <si>
    <t>Feb</t>
  </si>
  <si>
    <t>Mar</t>
  </si>
  <si>
    <t>Ist Qtr.</t>
  </si>
  <si>
    <t>Cash sales</t>
  </si>
  <si>
    <t>Cash collections from credit sales :</t>
  </si>
  <si>
    <t>December</t>
  </si>
  <si>
    <t>January</t>
  </si>
  <si>
    <t>Febuary</t>
  </si>
  <si>
    <t>March</t>
  </si>
  <si>
    <t>Total cash collections</t>
  </si>
  <si>
    <t>**</t>
  </si>
  <si>
    <t>Working Notes</t>
  </si>
  <si>
    <t xml:space="preserve"> Sales Budget</t>
  </si>
  <si>
    <t>For the Quartyer ended 31st March XXXX</t>
  </si>
  <si>
    <t>Sales on account</t>
  </si>
  <si>
    <t>Total sales</t>
  </si>
  <si>
    <t>2 a)</t>
  </si>
  <si>
    <t xml:space="preserve"> Picanuy Corporation</t>
  </si>
  <si>
    <t>Merchandise Purchase Budget</t>
  </si>
  <si>
    <t>COGS</t>
  </si>
  <si>
    <t>Add: Closing Inventory</t>
  </si>
  <si>
    <t>Total Required Inventory</t>
  </si>
  <si>
    <t>Less : Opening Inventory</t>
  </si>
  <si>
    <t>Purchases Value</t>
  </si>
  <si>
    <t>2 b)</t>
  </si>
  <si>
    <t>Schedule of Expected Cash Disbursements—Merchandise Purchases</t>
  </si>
  <si>
    <t xml:space="preserve">  Cash payments for purchases</t>
  </si>
  <si>
    <t>December Purchases</t>
  </si>
  <si>
    <t>January Purchases</t>
  </si>
  <si>
    <t>February Purchases</t>
  </si>
  <si>
    <t>March Purchases</t>
  </si>
  <si>
    <t>Total Disbursements</t>
  </si>
  <si>
    <t>Expected Cash Disbursements</t>
  </si>
  <si>
    <t>Selling and Administrative Expenses :</t>
  </si>
  <si>
    <t xml:space="preserve">   Commision</t>
  </si>
  <si>
    <t xml:space="preserve"> Rent</t>
  </si>
  <si>
    <t>Other Expenses</t>
  </si>
  <si>
    <t>Total Selling &amp; Admin. Expense</t>
  </si>
  <si>
    <t>Cash Budget for thequarter ended 31st March 2012</t>
  </si>
  <si>
    <t>Opening Balance of Cash</t>
  </si>
  <si>
    <t>Receipt from Debtors</t>
  </si>
  <si>
    <t>Total Cash Available</t>
  </si>
  <si>
    <t>Less: Cash disbursement</t>
  </si>
  <si>
    <t>For Inventory</t>
  </si>
  <si>
    <t>For Operating Expenses</t>
  </si>
  <si>
    <t>For Equipment</t>
  </si>
  <si>
    <t>Total Cash Disbursement</t>
  </si>
  <si>
    <t>Excess (Deficiency) of Cash</t>
  </si>
  <si>
    <t>Financing :</t>
  </si>
  <si>
    <t>Borrowings</t>
  </si>
  <si>
    <t>Repayments</t>
  </si>
  <si>
    <t xml:space="preserve">Interest
</t>
  </si>
  <si>
    <t xml:space="preserve">Total financing </t>
  </si>
  <si>
    <t>Closing Cash Balance</t>
  </si>
  <si>
    <t>Budgeted Income Statement</t>
  </si>
  <si>
    <t>for theFirst Quarter of XXXX</t>
  </si>
  <si>
    <t xml:space="preserve"> Sales revenue</t>
  </si>
  <si>
    <t xml:space="preserve"> Less: Cost of goods sold</t>
  </si>
  <si>
    <t xml:space="preserve"> Gross margin</t>
  </si>
  <si>
    <t>Operating Expenses :</t>
  </si>
  <si>
    <t xml:space="preserve">       Commision</t>
  </si>
  <si>
    <t xml:space="preserve">       Rent</t>
  </si>
  <si>
    <t xml:space="preserve">      Other Expenses</t>
  </si>
  <si>
    <t xml:space="preserve">      Interest</t>
  </si>
  <si>
    <t xml:space="preserve">      Depreciation</t>
  </si>
  <si>
    <t xml:space="preserve"> Total selling and administrative expenses</t>
  </si>
  <si>
    <t>Income for the quarter</t>
  </si>
  <si>
    <t>Budgeted Balance Sheet</t>
  </si>
  <si>
    <t>31.03.XXXX</t>
  </si>
  <si>
    <t>Current Assets</t>
  </si>
  <si>
    <t xml:space="preserve"> Cash</t>
  </si>
  <si>
    <t xml:space="preserve"> Accounts receivable</t>
  </si>
  <si>
    <t xml:space="preserve"> Inventory</t>
  </si>
  <si>
    <t>Total Current Assets</t>
  </si>
  <si>
    <t>Property, Plant &amp; Equipment</t>
  </si>
  <si>
    <t xml:space="preserve"> Buildings and equipment (net of accumulated depreciation)</t>
  </si>
  <si>
    <t>Land</t>
  </si>
  <si>
    <t xml:space="preserve"> Total assets</t>
  </si>
  <si>
    <t>Current Liabilities :</t>
  </si>
  <si>
    <t xml:space="preserve"> Accounts payable</t>
  </si>
  <si>
    <t>Short Term Borrowing</t>
  </si>
  <si>
    <t>Total Current Liabilities</t>
  </si>
  <si>
    <t>Shareholder's Equity</t>
  </si>
  <si>
    <t xml:space="preserve"> Common stock</t>
  </si>
  <si>
    <t xml:space="preserve"> Retained earnings</t>
  </si>
  <si>
    <t>Total Shareholder's Equity</t>
  </si>
  <si>
    <t xml:space="preserve"> Total liabilities and stockholders' equity</t>
  </si>
  <si>
    <t>Current Assets as of December 31:</t>
  </si>
  <si>
    <t>Cash</t>
  </si>
  <si>
    <t>Account Receivable</t>
  </si>
  <si>
    <t>Inventory</t>
  </si>
  <si>
    <t>Buildings and equipment, net</t>
  </si>
  <si>
    <t>Accounts payable</t>
  </si>
  <si>
    <t>Capital Stock</t>
  </si>
  <si>
    <t>Retained Earnings</t>
  </si>
  <si>
    <t>December (actual)</t>
  </si>
  <si>
    <t>February</t>
  </si>
  <si>
    <t>April</t>
  </si>
  <si>
    <t>Practice Problem</t>
  </si>
  <si>
    <t>Complete the following schedule:</t>
  </si>
  <si>
    <t>Schedule of Expected Cash Collections</t>
  </si>
  <si>
    <t>Budgeted Cost of Good Sold</t>
  </si>
  <si>
    <t>Total Needs</t>
  </si>
  <si>
    <t>Budgeted COGS for January = 70,000 sales x 70% = $49,000</t>
  </si>
  <si>
    <t>Added desired ending inventory for January = 80,000 sales x 70% x 20% = 11,200</t>
  </si>
  <si>
    <t>Complete the following:</t>
  </si>
  <si>
    <t xml:space="preserve">   Commission</t>
  </si>
  <si>
    <t>8% of Sales</t>
  </si>
  <si>
    <t>Cash Balance, Beginning</t>
  </si>
  <si>
    <t>Add: Cash collections</t>
  </si>
  <si>
    <t>Given Info</t>
  </si>
  <si>
    <t>I thought the total repayment in March would be ($9,000) and total interest would be $210 becase the company has borrowed $9,000 so far. The total repayment in March would be ($9,210).</t>
  </si>
  <si>
    <t xml:space="preserve">How was $5,000 repayment in March calculated? </t>
  </si>
  <si>
    <t>However, according to the textbook answer, the repayment amount and the total financing amount for March is wrong. In March, the company's repayment was ($5,000) and total interest was ($210), Therefore, the total financing was ($5,210).</t>
  </si>
  <si>
    <t xml:space="preserve">Cash Budget </t>
  </si>
  <si>
    <t>Randall Corporation</t>
  </si>
  <si>
    <t>Part 4</t>
  </si>
  <si>
    <t>Part 3</t>
  </si>
  <si>
    <t>Part 2a</t>
  </si>
  <si>
    <t>Part 2b</t>
  </si>
  <si>
    <t>Part 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</si>
</sst>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General_)"/>
    <numFmt numFmtId="165" formatCode="0.0"/>
    <numFmt numFmtId="166" formatCode="_(&quot;$&quot;* #,##0.000_);_(&quot;$&quot;* \(#,##0.000\);_(&quot;$&quot;* &quot;-&quot;???_);_(@_)"/>
    <numFmt numFmtId="167" formatCode="_(&quot;$&quot;* #,##0.000_);_(&quot;$&quot;* \(#,##0.000\);_(&quot;$&quot;* &quot;-&quot;??_);_(@_)"/>
    <numFmt numFmtId="168" formatCode="_(&quot;$&quot;* #,##0_);_(&quot;$&quot;* \(#,##0\);_(&quot;$&quot;* &quot;-&quot;??_);_(@_)"/>
    <numFmt numFmtId="169" formatCode="mmmm\ d\,\ yyyy"/>
  </numFmts>
  <fonts count="8" x14ac:knownFonts="1">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Courier"/>
      <family val="3"/>
    </font>
    <font>
      <i/>
      <sz val="12"/>
      <name val="Times New Roman"/>
      <family val="1"/>
    </font>
    <font>
      <sz val="12"/>
      <color theme="1"/>
      <name val="Times New Roman"/>
      <family val="1"/>
    </font>
    <font>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37" fontId="4" fillId="0" borderId="0"/>
  </cellStyleXfs>
  <cellXfs count="130">
    <xf numFmtId="0" fontId="0" fillId="0" borderId="0" xfId="0"/>
    <xf numFmtId="0" fontId="2" fillId="0" borderId="0" xfId="0" applyFont="1"/>
    <xf numFmtId="0" fontId="3" fillId="0" borderId="0" xfId="0" applyFont="1"/>
    <xf numFmtId="0" fontId="2" fillId="0" borderId="0" xfId="0" applyFont="1" applyBorder="1"/>
    <xf numFmtId="9" fontId="2" fillId="0" borderId="0" xfId="0" applyNumberFormat="1" applyFont="1" applyBorder="1"/>
    <xf numFmtId="37" fontId="3" fillId="0" borderId="0" xfId="2" applyFont="1" applyAlignment="1" applyProtection="1">
      <alignment horizontal="left"/>
    </xf>
    <xf numFmtId="37" fontId="2" fillId="0" borderId="0" xfId="2" applyFont="1"/>
    <xf numFmtId="164" fontId="2" fillId="0" borderId="0" xfId="2" applyNumberFormat="1" applyFont="1" applyBorder="1" applyProtection="1"/>
    <xf numFmtId="37" fontId="2" fillId="0" borderId="1" xfId="2" applyFont="1" applyFill="1" applyBorder="1" applyAlignment="1" applyProtection="1">
      <alignment horizontal="center"/>
    </xf>
    <xf numFmtId="37" fontId="2" fillId="0" borderId="1" xfId="2" applyFont="1" applyBorder="1" applyAlignment="1" applyProtection="1">
      <alignment horizontal="left"/>
    </xf>
    <xf numFmtId="44" fontId="2" fillId="0" borderId="1" xfId="1" applyFont="1" applyBorder="1" applyProtection="1"/>
    <xf numFmtId="37" fontId="2" fillId="0" borderId="1" xfId="2" applyFont="1" applyBorder="1"/>
    <xf numFmtId="0" fontId="2" fillId="0" borderId="1" xfId="0" applyFont="1" applyBorder="1"/>
    <xf numFmtId="2" fontId="2" fillId="0" borderId="1" xfId="2" applyNumberFormat="1" applyFont="1" applyBorder="1" applyProtection="1"/>
    <xf numFmtId="2" fontId="2" fillId="0" borderId="1" xfId="2" applyNumberFormat="1" applyFont="1" applyBorder="1" applyProtection="1">
      <protection locked="0"/>
    </xf>
    <xf numFmtId="37" fontId="3" fillId="0" borderId="1" xfId="2" applyFont="1" applyBorder="1" applyAlignment="1" applyProtection="1">
      <alignment horizontal="left"/>
    </xf>
    <xf numFmtId="44" fontId="2" fillId="0" borderId="1" xfId="1" applyFont="1" applyFill="1" applyBorder="1" applyProtection="1"/>
    <xf numFmtId="37" fontId="2" fillId="0" borderId="0" xfId="2" applyFont="1" applyBorder="1" applyAlignment="1" applyProtection="1">
      <alignment horizontal="left"/>
    </xf>
    <xf numFmtId="37" fontId="2" fillId="0" borderId="0" xfId="2" applyFont="1" applyFill="1" applyBorder="1" applyProtection="1"/>
    <xf numFmtId="0" fontId="3" fillId="0" borderId="0" xfId="0" applyFont="1" applyAlignment="1"/>
    <xf numFmtId="37" fontId="3" fillId="0" borderId="0" xfId="2" applyFont="1" applyAlignment="1" applyProtection="1">
      <alignment horizontal="center"/>
    </xf>
    <xf numFmtId="0" fontId="3" fillId="2" borderId="2" xfId="0" applyFont="1" applyFill="1" applyBorder="1" applyAlignment="1">
      <alignment horizontal="center" vertical="center"/>
    </xf>
    <xf numFmtId="37" fontId="2" fillId="0" borderId="0" xfId="2" applyFont="1" applyBorder="1"/>
    <xf numFmtId="37" fontId="3" fillId="0" borderId="3" xfId="2" applyFont="1" applyFill="1" applyBorder="1" applyAlignment="1" applyProtection="1">
      <alignment horizontal="center"/>
    </xf>
    <xf numFmtId="37" fontId="3" fillId="0" borderId="0" xfId="2" applyFont="1"/>
    <xf numFmtId="37" fontId="2" fillId="0" borderId="0" xfId="2" applyFont="1" applyAlignment="1" applyProtection="1">
      <alignment horizontal="left"/>
    </xf>
    <xf numFmtId="37" fontId="2" fillId="0" borderId="0" xfId="2" applyFont="1" applyBorder="1" applyProtection="1"/>
    <xf numFmtId="37" fontId="2" fillId="0" borderId="0" xfId="2" applyFont="1" applyFill="1" applyBorder="1" applyAlignment="1" applyProtection="1"/>
    <xf numFmtId="37" fontId="2" fillId="0" borderId="2" xfId="2" applyFont="1" applyFill="1" applyBorder="1" applyProtection="1"/>
    <xf numFmtId="37" fontId="5" fillId="0" borderId="4" xfId="2" applyFont="1" applyBorder="1" applyProtection="1"/>
    <xf numFmtId="37" fontId="2" fillId="0" borderId="0" xfId="0" applyNumberFormat="1" applyFont="1"/>
    <xf numFmtId="0" fontId="3" fillId="0" borderId="0" xfId="0" applyFont="1" applyAlignment="1">
      <alignment horizontal="center"/>
    </xf>
    <xf numFmtId="37" fontId="3" fillId="0" borderId="0" xfId="2" applyFont="1" applyBorder="1"/>
    <xf numFmtId="37" fontId="3" fillId="0" borderId="1" xfId="2" applyFont="1" applyFill="1" applyBorder="1" applyAlignment="1" applyProtection="1">
      <alignment horizontal="center"/>
    </xf>
    <xf numFmtId="37" fontId="2" fillId="0" borderId="1" xfId="2" applyFont="1" applyFill="1" applyBorder="1" applyAlignment="1" applyProtection="1"/>
    <xf numFmtId="37" fontId="2" fillId="0" borderId="1" xfId="2" applyFont="1" applyBorder="1" applyProtection="1"/>
    <xf numFmtId="37" fontId="2" fillId="0" borderId="5" xfId="2" applyFont="1" applyFill="1" applyBorder="1" applyAlignment="1" applyProtection="1">
      <alignment horizontal="right"/>
    </xf>
    <xf numFmtId="37" fontId="2" fillId="0" borderId="1" xfId="2" applyFont="1" applyFill="1" applyBorder="1" applyAlignment="1" applyProtection="1">
      <alignment horizontal="right"/>
    </xf>
    <xf numFmtId="37" fontId="2" fillId="0" borderId="5" xfId="2" applyFont="1" applyFill="1" applyBorder="1" applyAlignment="1" applyProtection="1"/>
    <xf numFmtId="44" fontId="2" fillId="0" borderId="1" xfId="1" applyFont="1" applyBorder="1"/>
    <xf numFmtId="44" fontId="2" fillId="0" borderId="1" xfId="1" applyFont="1" applyBorder="1" applyAlignment="1" applyProtection="1">
      <alignment horizontal="right"/>
      <protection locked="0"/>
    </xf>
    <xf numFmtId="39" fontId="2" fillId="0" borderId="1" xfId="2" applyNumberFormat="1" applyFont="1" applyBorder="1"/>
    <xf numFmtId="2" fontId="2" fillId="0" borderId="1" xfId="2" applyNumberFormat="1" applyFont="1" applyBorder="1" applyAlignment="1">
      <alignment horizontal="right"/>
    </xf>
    <xf numFmtId="2" fontId="2" fillId="0" borderId="1" xfId="0" applyNumberFormat="1" applyFont="1" applyBorder="1"/>
    <xf numFmtId="2" fontId="2" fillId="0" borderId="1" xfId="2" applyNumberFormat="1" applyFont="1" applyBorder="1" applyAlignment="1" applyProtection="1">
      <alignment horizontal="right"/>
      <protection locked="0"/>
    </xf>
    <xf numFmtId="39" fontId="2" fillId="0" borderId="1" xfId="2" applyNumberFormat="1" applyFont="1" applyBorder="1" applyProtection="1"/>
    <xf numFmtId="39" fontId="2" fillId="0" borderId="1" xfId="2" applyNumberFormat="1" applyFont="1" applyBorder="1" applyAlignment="1" applyProtection="1">
      <alignment horizontal="right"/>
    </xf>
    <xf numFmtId="39" fontId="2" fillId="0" borderId="1" xfId="2" applyNumberFormat="1" applyFont="1" applyBorder="1" applyAlignment="1"/>
    <xf numFmtId="39" fontId="2" fillId="0" borderId="1" xfId="0" applyNumberFormat="1" applyFont="1" applyBorder="1"/>
    <xf numFmtId="37" fontId="2" fillId="0" borderId="0" xfId="2" applyFont="1" applyFill="1" applyBorder="1" applyAlignment="1" applyProtection="1">
      <alignment horizontal="center"/>
    </xf>
    <xf numFmtId="0" fontId="3" fillId="0" borderId="0" xfId="0" applyFont="1" applyFill="1" applyAlignment="1">
      <alignment horizont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6" fillId="0" borderId="1" xfId="0" applyFont="1" applyBorder="1"/>
    <xf numFmtId="0" fontId="2" fillId="2" borderId="1" xfId="0" applyFont="1" applyFill="1" applyBorder="1"/>
    <xf numFmtId="44" fontId="2" fillId="0" borderId="1" xfId="1" applyFont="1" applyFill="1" applyBorder="1" applyAlignment="1" applyProtection="1">
      <alignment horizontal="right"/>
      <protection locked="0"/>
    </xf>
    <xf numFmtId="44" fontId="2" fillId="2" borderId="1" xfId="1" applyFont="1" applyFill="1" applyBorder="1" applyAlignment="1">
      <alignment horizontal="right" vertical="center" wrapText="1" indent="1"/>
    </xf>
    <xf numFmtId="0" fontId="2" fillId="2" borderId="1" xfId="0" applyFont="1" applyFill="1" applyBorder="1" applyAlignment="1">
      <alignment horizontal="left" vertical="center" wrapText="1" indent="1"/>
    </xf>
    <xf numFmtId="2" fontId="2" fillId="2" borderId="1" xfId="0" applyNumberFormat="1" applyFont="1" applyFill="1" applyBorder="1"/>
    <xf numFmtId="2" fontId="2" fillId="2" borderId="1" xfId="0" applyNumberFormat="1" applyFont="1" applyFill="1" applyBorder="1" applyAlignment="1">
      <alignment horizontal="right" vertical="center" wrapText="1" indent="1"/>
    </xf>
    <xf numFmtId="44" fontId="2" fillId="2" borderId="1" xfId="1" applyFont="1" applyFill="1" applyBorder="1" applyAlignment="1">
      <alignment horizontal="right" vertical="center" indent="1"/>
    </xf>
    <xf numFmtId="0" fontId="3" fillId="0" borderId="0" xfId="0" applyFont="1" applyAlignment="1">
      <alignment horizontal="center" vertical="center" readingOrder="1"/>
    </xf>
    <xf numFmtId="37" fontId="2" fillId="0" borderId="1" xfId="2" applyFont="1" applyFill="1" applyBorder="1"/>
    <xf numFmtId="2" fontId="2" fillId="0" borderId="1" xfId="1" applyNumberFormat="1" applyFont="1" applyBorder="1"/>
    <xf numFmtId="0" fontId="3" fillId="0" borderId="1" xfId="0" applyFont="1" applyBorder="1"/>
    <xf numFmtId="2" fontId="2" fillId="0" borderId="1" xfId="0" applyNumberFormat="1" applyFont="1" applyBorder="1" applyAlignment="1">
      <alignment horizontal="right"/>
    </xf>
    <xf numFmtId="6" fontId="2" fillId="0" borderId="1" xfId="0" applyNumberFormat="1" applyFont="1" applyBorder="1"/>
    <xf numFmtId="37" fontId="2" fillId="0" borderId="1" xfId="0" applyNumberFormat="1" applyFont="1" applyBorder="1"/>
    <xf numFmtId="165" fontId="2" fillId="0" borderId="1" xfId="0" applyNumberFormat="1" applyFont="1" applyBorder="1"/>
    <xf numFmtId="166" fontId="2" fillId="0" borderId="0" xfId="0" applyNumberFormat="1" applyFont="1"/>
    <xf numFmtId="0" fontId="2" fillId="0" borderId="1" xfId="0" applyFont="1" applyBorder="1" applyAlignment="1"/>
    <xf numFmtId="43" fontId="2" fillId="0" borderId="1" xfId="0" applyNumberFormat="1" applyFont="1" applyBorder="1"/>
    <xf numFmtId="167" fontId="2" fillId="0" borderId="1" xfId="1" applyNumberFormat="1" applyFont="1" applyBorder="1" applyProtection="1"/>
    <xf numFmtId="0" fontId="2" fillId="0" borderId="0" xfId="0" applyFont="1" applyAlignment="1"/>
    <xf numFmtId="0" fontId="3" fillId="0" borderId="0" xfId="0" applyFont="1" applyBorder="1"/>
    <xf numFmtId="0" fontId="3" fillId="0" borderId="0" xfId="0" applyFont="1" applyFill="1" applyBorder="1" applyAlignment="1">
      <alignment horizontal="center"/>
    </xf>
    <xf numFmtId="6" fontId="2" fillId="0" borderId="0" xfId="0" applyNumberFormat="1" applyFont="1" applyFill="1" applyBorder="1" applyAlignment="1">
      <alignment horizontal="right"/>
    </xf>
    <xf numFmtId="0" fontId="3" fillId="0" borderId="0" xfId="0" applyFont="1" applyFill="1" applyBorder="1" applyAlignment="1" applyProtection="1">
      <alignment horizontal="center"/>
    </xf>
    <xf numFmtId="0" fontId="2" fillId="0" borderId="0" xfId="0" applyFont="1" applyFill="1" applyBorder="1" applyAlignment="1"/>
    <xf numFmtId="0" fontId="2" fillId="0" borderId="0" xfId="0" applyFont="1" applyBorder="1" applyAlignment="1"/>
    <xf numFmtId="0" fontId="2" fillId="0" borderId="0" xfId="0" applyFont="1" applyFill="1" applyAlignment="1"/>
    <xf numFmtId="0" fontId="2" fillId="0" borderId="0" xfId="0" applyFont="1" applyFill="1" applyBorder="1" applyAlignment="1" applyProtection="1"/>
    <xf numFmtId="44" fontId="2" fillId="0" borderId="0" xfId="1" applyNumberFormat="1" applyFont="1" applyBorder="1"/>
    <xf numFmtId="44" fontId="2" fillId="0" borderId="0" xfId="1" applyNumberFormat="1" applyFont="1" applyBorder="1" applyProtection="1"/>
    <xf numFmtId="44" fontId="2" fillId="0" borderId="2" xfId="1" applyNumberFormat="1" applyFont="1" applyBorder="1" applyProtection="1"/>
    <xf numFmtId="44" fontId="2" fillId="0" borderId="0" xfId="1" applyNumberFormat="1" applyFont="1" applyFill="1" applyBorder="1" applyProtection="1"/>
    <xf numFmtId="44" fontId="2" fillId="0" borderId="0" xfId="0" applyNumberFormat="1" applyFont="1"/>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44" fontId="2" fillId="0" borderId="0" xfId="1" applyNumberFormat="1" applyFont="1" applyBorder="1" applyProtection="1">
      <protection locked="0"/>
    </xf>
    <xf numFmtId="44" fontId="2" fillId="0" borderId="2" xfId="1" applyNumberFormat="1" applyFont="1" applyBorder="1" applyProtection="1">
      <protection locked="0"/>
    </xf>
    <xf numFmtId="44" fontId="2" fillId="0" borderId="0" xfId="1" applyNumberFormat="1" applyFont="1" applyFill="1" applyBorder="1"/>
    <xf numFmtId="44" fontId="2" fillId="0" borderId="3" xfId="1" applyNumberFormat="1" applyFont="1" applyFill="1" applyBorder="1" applyProtection="1"/>
    <xf numFmtId="168" fontId="2" fillId="0" borderId="0" xfId="1" applyNumberFormat="1" applyFont="1" applyBorder="1"/>
    <xf numFmtId="169" fontId="3" fillId="0" borderId="0" xfId="0" applyNumberFormat="1" applyFont="1" applyFill="1" applyBorder="1" applyAlignment="1" applyProtection="1">
      <alignment horizontal="center"/>
    </xf>
    <xf numFmtId="169" fontId="2" fillId="0" borderId="0" xfId="0" applyNumberFormat="1" applyFont="1" applyFill="1" applyBorder="1" applyAlignment="1" applyProtection="1">
      <alignment horizontal="center"/>
    </xf>
    <xf numFmtId="0" fontId="3" fillId="0" borderId="0" xfId="0" applyFont="1" applyFill="1" applyBorder="1"/>
    <xf numFmtId="44" fontId="3" fillId="0" borderId="0" xfId="1" applyFont="1" applyBorder="1" applyAlignment="1">
      <alignment horizontal="right"/>
    </xf>
    <xf numFmtId="44" fontId="2" fillId="0" borderId="0" xfId="0" applyNumberFormat="1" applyFont="1" applyBorder="1"/>
    <xf numFmtId="0" fontId="3" fillId="0" borderId="0" xfId="0" applyFont="1" applyFill="1" applyBorder="1" applyAlignment="1" applyProtection="1"/>
    <xf numFmtId="44" fontId="2" fillId="0" borderId="4" xfId="1" applyNumberFormat="1" applyFont="1" applyFill="1" applyBorder="1" applyProtection="1">
      <protection locked="0"/>
    </xf>
    <xf numFmtId="44" fontId="2" fillId="0" borderId="0" xfId="1" applyNumberFormat="1" applyFont="1" applyFill="1" applyBorder="1" applyProtection="1">
      <protection locked="0"/>
    </xf>
    <xf numFmtId="44" fontId="3" fillId="0" borderId="0" xfId="1" applyNumberFormat="1" applyFont="1" applyBorder="1" applyAlignment="1">
      <alignment horizontal="right"/>
    </xf>
    <xf numFmtId="2" fontId="2" fillId="0" borderId="2" xfId="0" applyNumberFormat="1" applyFont="1" applyBorder="1"/>
    <xf numFmtId="2" fontId="2" fillId="0" borderId="2" xfId="1" applyNumberFormat="1" applyFont="1" applyBorder="1" applyProtection="1"/>
    <xf numFmtId="0" fontId="7" fillId="0" borderId="1" xfId="0" applyFont="1" applyBorder="1"/>
    <xf numFmtId="3" fontId="7" fillId="0" borderId="1" xfId="0" applyNumberFormat="1" applyFont="1" applyBorder="1"/>
    <xf numFmtId="0" fontId="7" fillId="0" borderId="0" xfId="0" applyFont="1"/>
    <xf numFmtId="168" fontId="2" fillId="0" borderId="1" xfId="1" applyNumberFormat="1" applyFont="1" applyBorder="1"/>
    <xf numFmtId="168" fontId="2" fillId="0" borderId="1" xfId="0" applyNumberFormat="1" applyFont="1" applyBorder="1"/>
    <xf numFmtId="168" fontId="2" fillId="0" borderId="1" xfId="0" applyNumberFormat="1" applyFont="1" applyBorder="1" applyAlignment="1">
      <alignment horizontal="right"/>
    </xf>
    <xf numFmtId="168" fontId="2" fillId="0" borderId="1" xfId="1" applyNumberFormat="1" applyFont="1" applyBorder="1" applyProtection="1"/>
    <xf numFmtId="168" fontId="2" fillId="0" borderId="1" xfId="1" applyNumberFormat="1" applyFont="1" applyFill="1" applyBorder="1" applyAlignment="1" applyProtection="1">
      <alignment horizontal="right"/>
      <protection locked="0"/>
    </xf>
    <xf numFmtId="168" fontId="2" fillId="2" borderId="1" xfId="1" applyNumberFormat="1" applyFont="1" applyFill="1" applyBorder="1" applyAlignment="1">
      <alignment horizontal="right" vertical="center" wrapText="1" indent="1"/>
    </xf>
    <xf numFmtId="168" fontId="2" fillId="2" borderId="1" xfId="0" applyNumberFormat="1" applyFont="1" applyFill="1" applyBorder="1"/>
    <xf numFmtId="168" fontId="2" fillId="2" borderId="1" xfId="0" applyNumberFormat="1" applyFont="1" applyFill="1" applyBorder="1" applyAlignment="1">
      <alignment horizontal="right" vertical="center" wrapText="1" indent="1"/>
    </xf>
    <xf numFmtId="168" fontId="2" fillId="0" borderId="1" xfId="2" applyNumberFormat="1" applyFont="1" applyBorder="1" applyProtection="1"/>
    <xf numFmtId="168" fontId="2" fillId="0" borderId="1" xfId="2" applyNumberFormat="1" applyFont="1" applyBorder="1" applyProtection="1">
      <protection locked="0"/>
    </xf>
    <xf numFmtId="168" fontId="2" fillId="2" borderId="1" xfId="1" applyNumberFormat="1" applyFont="1" applyFill="1" applyBorder="1" applyAlignment="1">
      <alignment horizontal="right" vertical="center" indent="1"/>
    </xf>
    <xf numFmtId="168" fontId="2" fillId="0" borderId="1" xfId="1" applyNumberFormat="1" applyFont="1" applyBorder="1" applyAlignment="1" applyProtection="1">
      <alignment horizontal="right"/>
      <protection locked="0"/>
    </xf>
    <xf numFmtId="168" fontId="2" fillId="0" borderId="1" xfId="2" applyNumberFormat="1" applyFont="1" applyBorder="1"/>
    <xf numFmtId="168" fontId="2" fillId="0" borderId="1" xfId="2" applyNumberFormat="1" applyFont="1" applyBorder="1" applyAlignment="1">
      <alignment horizontal="right"/>
    </xf>
    <xf numFmtId="168" fontId="2" fillId="0" borderId="1" xfId="2" applyNumberFormat="1" applyFont="1" applyBorder="1" applyAlignment="1" applyProtection="1">
      <alignment horizontal="right"/>
      <protection locked="0"/>
    </xf>
    <xf numFmtId="168" fontId="2" fillId="0" borderId="1" xfId="2" applyNumberFormat="1" applyFont="1" applyBorder="1" applyAlignment="1" applyProtection="1">
      <alignment horizontal="right"/>
    </xf>
    <xf numFmtId="168" fontId="2" fillId="0" borderId="1" xfId="2" applyNumberFormat="1" applyFont="1" applyBorder="1" applyAlignment="1"/>
    <xf numFmtId="168" fontId="2" fillId="0" borderId="1" xfId="1" applyNumberFormat="1" applyFont="1" applyFill="1" applyBorder="1" applyProtection="1"/>
    <xf numFmtId="168" fontId="2" fillId="3" borderId="1" xfId="0" applyNumberFormat="1" applyFont="1" applyFill="1" applyBorder="1"/>
    <xf numFmtId="0" fontId="7" fillId="0" borderId="0" xfId="0" applyFont="1" applyAlignment="1">
      <alignment horizontal="left"/>
    </xf>
    <xf numFmtId="9" fontId="3" fillId="0" borderId="0" xfId="0" applyNumberFormat="1" applyFont="1" applyBorder="1" applyAlignment="1">
      <alignment horizontal="center"/>
    </xf>
    <xf numFmtId="168" fontId="2" fillId="0" borderId="1" xfId="0" applyNumberFormat="1" applyFont="1" applyFill="1" applyBorder="1"/>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5</xdr:row>
      <xdr:rowOff>0</xdr:rowOff>
    </xdr:from>
    <xdr:to>
      <xdr:col>25</xdr:col>
      <xdr:colOff>9525</xdr:colOff>
      <xdr:row>6</xdr:row>
      <xdr:rowOff>123825</xdr:rowOff>
    </xdr:to>
    <xdr:sp macro="" textlink="">
      <xdr:nvSpPr>
        <xdr:cNvPr id="2" name="TextBox 1"/>
        <xdr:cNvSpPr txBox="1"/>
      </xdr:nvSpPr>
      <xdr:spPr>
        <a:xfrm>
          <a:off x="647700" y="952500"/>
          <a:ext cx="146018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effectLst/>
              <a:latin typeface="Times New Roman" panose="02020603050405020304" pitchFamily="18" charset="0"/>
              <a:cs typeface="Times New Roman" panose="02020603050405020304" pitchFamily="18" charset="0"/>
            </a:rPr>
            <a:t>The following data relate to the operations of Randall Corporation, a wholesale distributor of consumer goods:</a:t>
          </a:r>
        </a:p>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17</xdr:row>
      <xdr:rowOff>114301</xdr:rowOff>
    </xdr:from>
    <xdr:to>
      <xdr:col>24</xdr:col>
      <xdr:colOff>590550</xdr:colOff>
      <xdr:row>20</xdr:row>
      <xdr:rowOff>95251</xdr:rowOff>
    </xdr:to>
    <xdr:sp macro="" textlink="">
      <xdr:nvSpPr>
        <xdr:cNvPr id="3" name="TextBox 2"/>
        <xdr:cNvSpPr txBox="1"/>
      </xdr:nvSpPr>
      <xdr:spPr>
        <a:xfrm>
          <a:off x="619125" y="3352801"/>
          <a:ext cx="1460182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effectLst/>
              <a:latin typeface="Times New Roman" panose="02020603050405020304" pitchFamily="18" charset="0"/>
              <a:cs typeface="Times New Roman" panose="02020603050405020304" pitchFamily="18" charset="0"/>
            </a:rPr>
            <a:t>a.</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The gross margin is 30% of sales. (In other words, cost of goods sold is 70% of sales.)</a:t>
          </a:r>
          <a:r>
            <a:rPr lang="en-US" sz="1200">
              <a:latin typeface="Times New Roman" panose="02020603050405020304" pitchFamily="18" charset="0"/>
              <a:cs typeface="Times New Roman" panose="02020603050405020304" pitchFamily="18" charset="0"/>
            </a:rPr>
            <a:t> </a:t>
          </a:r>
        </a:p>
        <a:p>
          <a:r>
            <a:rPr lang="en-US" sz="1200">
              <a:effectLst/>
              <a:latin typeface="Times New Roman" panose="02020603050405020304" pitchFamily="18" charset="0"/>
              <a:cs typeface="Times New Roman" panose="02020603050405020304" pitchFamily="18" charset="0"/>
            </a:rPr>
            <a:t>b.</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Actual and budgeted sales data are as follows:</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28</xdr:row>
      <xdr:rowOff>152401</xdr:rowOff>
    </xdr:from>
    <xdr:to>
      <xdr:col>15</xdr:col>
      <xdr:colOff>247650</xdr:colOff>
      <xdr:row>39</xdr:row>
      <xdr:rowOff>161925</xdr:rowOff>
    </xdr:to>
    <xdr:sp macro="" textlink="">
      <xdr:nvSpPr>
        <xdr:cNvPr id="4" name="TextBox 3"/>
        <xdr:cNvSpPr txBox="1"/>
      </xdr:nvSpPr>
      <xdr:spPr>
        <a:xfrm>
          <a:off x="609600" y="5534026"/>
          <a:ext cx="14382750" cy="2105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t"/>
          <a:r>
            <a:rPr lang="en-US" sz="1200">
              <a:effectLst/>
              <a:latin typeface="Times New Roman" panose="02020603050405020304" pitchFamily="18" charset="0"/>
              <a:cs typeface="Times New Roman" panose="02020603050405020304" pitchFamily="18" charset="0"/>
            </a:rPr>
            <a:t>c.</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Sales are 40% for cash and 60% on credit. Credit sales are collected in the month following sale. The accounts receivable at December 31 are the result of December credit sales.</a:t>
          </a:r>
        </a:p>
        <a:p>
          <a:pPr fontAlgn="t"/>
          <a:r>
            <a:rPr lang="en-US" sz="1200">
              <a:effectLst/>
              <a:latin typeface="Times New Roman" panose="02020603050405020304" pitchFamily="18" charset="0"/>
              <a:cs typeface="Times New Roman" panose="02020603050405020304" pitchFamily="18" charset="0"/>
            </a:rPr>
            <a:t>d.</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Each month’s ending inventory should equal 20% of the following month’s budgeted cost of goods sold.</a:t>
          </a:r>
          <a:r>
            <a:rPr lang="en-US" sz="1200">
              <a:latin typeface="Times New Roman" panose="02020603050405020304" pitchFamily="18" charset="0"/>
              <a:cs typeface="Times New Roman" panose="02020603050405020304" pitchFamily="18" charset="0"/>
            </a:rPr>
            <a:t> </a:t>
          </a:r>
        </a:p>
        <a:p>
          <a:pPr fontAlgn="t"/>
          <a:r>
            <a:rPr lang="en-US" sz="1200">
              <a:effectLst/>
              <a:latin typeface="Times New Roman" panose="02020603050405020304" pitchFamily="18" charset="0"/>
              <a:cs typeface="Times New Roman" panose="02020603050405020304" pitchFamily="18" charset="0"/>
            </a:rPr>
            <a:t>e.</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One-quarter of a month’s inventory purchases is paid for in the month of purchase; the other three-quarters is paid for in the following month. The accounts payable at December 31 are the result of December purchases of inventory.</a:t>
          </a:r>
        </a:p>
        <a:p>
          <a:pPr fontAlgn="t"/>
          <a:r>
            <a:rPr lang="en-US" sz="1200">
              <a:effectLst/>
              <a:latin typeface="Times New Roman" panose="02020603050405020304" pitchFamily="18" charset="0"/>
              <a:cs typeface="Times New Roman" panose="02020603050405020304" pitchFamily="18" charset="0"/>
            </a:rPr>
            <a:t>f.</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Monthly expenses are as follows: commissions, $12,000; rent, $1,800; other expenses (excluding depreciation), 8% of sales. Assume that these expenses are paid monthly. Depreciation is $2,400 for the quarter and includes depreciation on new assets acquired during the quarter.</a:t>
          </a:r>
        </a:p>
        <a:p>
          <a:pPr fontAlgn="t"/>
          <a:r>
            <a:rPr lang="en-US" sz="1200">
              <a:effectLst/>
              <a:latin typeface="Times New Roman" panose="02020603050405020304" pitchFamily="18" charset="0"/>
              <a:cs typeface="Times New Roman" panose="02020603050405020304" pitchFamily="18" charset="0"/>
            </a:rPr>
            <a:t>g.</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Equipment will be acquired for cash: $3,000 in January and $8,000 in February.</a:t>
          </a:r>
          <a:r>
            <a:rPr lang="en-US" sz="1200">
              <a:latin typeface="Times New Roman" panose="02020603050405020304" pitchFamily="18" charset="0"/>
              <a:cs typeface="Times New Roman" panose="02020603050405020304" pitchFamily="18" charset="0"/>
            </a:rPr>
            <a:t> </a:t>
          </a:r>
        </a:p>
        <a:p>
          <a:pPr fontAlgn="t"/>
          <a:r>
            <a:rPr lang="en-US" sz="1200">
              <a:effectLst/>
              <a:latin typeface="Times New Roman" panose="02020603050405020304" pitchFamily="18" charset="0"/>
              <a:cs typeface="Times New Roman" panose="02020603050405020304" pitchFamily="18" charset="0"/>
            </a:rPr>
            <a:t>h.</a:t>
          </a:r>
          <a:r>
            <a:rPr lang="en-US" sz="120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Management would like to maintain a minimum cash balance of $5,000 at the end of each month. The company has an agreement with a local bank that allows the company to borrow in increments of $1,000 at the beginning of each month, up to a total loan balance of $50,000. The interest rate on these loans is 1% per month, and for simplicity, we will assume that interest is not compounded. The company would, as far as it is able, repay the loan plus accumulated interest at the end of the quarter.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4"/>
  <sheetViews>
    <sheetView workbookViewId="0">
      <selection activeCell="C9" sqref="C9"/>
    </sheetView>
  </sheetViews>
  <sheetFormatPr defaultRowHeight="15.75" x14ac:dyDescent="0.25"/>
  <cols>
    <col min="1" max="1" width="9.140625" style="1"/>
    <col min="2" max="2" width="46.42578125" style="1" customWidth="1"/>
    <col min="3" max="3" width="14.42578125" style="1" bestFit="1" customWidth="1"/>
    <col min="4" max="4" width="15.140625" style="1" bestFit="1" customWidth="1"/>
    <col min="5" max="5" width="15.7109375" style="1" bestFit="1" customWidth="1"/>
    <col min="6" max="6" width="15" style="1" bestFit="1" customWidth="1"/>
    <col min="7" max="7" width="9.140625" style="1"/>
    <col min="8" max="8" width="11" style="1" bestFit="1" customWidth="1"/>
    <col min="9" max="9" width="9.28515625" style="1" bestFit="1" customWidth="1"/>
    <col min="10" max="10" width="10.85546875" style="1" bestFit="1" customWidth="1"/>
    <col min="11" max="11" width="9.28515625" style="1" bestFit="1" customWidth="1"/>
    <col min="12" max="16384" width="9.140625" style="1"/>
  </cols>
  <sheetData>
    <row r="2" spans="1:6" x14ac:dyDescent="0.25">
      <c r="B2" s="2" t="s">
        <v>0</v>
      </c>
      <c r="C2" s="3"/>
    </row>
    <row r="3" spans="1:6" x14ac:dyDescent="0.25">
      <c r="B3" s="2"/>
      <c r="C3" s="3"/>
    </row>
    <row r="4" spans="1:6" x14ac:dyDescent="0.25">
      <c r="A4" s="2" t="s">
        <v>1</v>
      </c>
      <c r="B4" s="1" t="s">
        <v>2</v>
      </c>
      <c r="C4" s="4">
        <v>0.4</v>
      </c>
    </row>
    <row r="5" spans="1:6" x14ac:dyDescent="0.25">
      <c r="B5" s="1" t="s">
        <v>3</v>
      </c>
      <c r="C5" s="4">
        <v>0.6</v>
      </c>
    </row>
    <row r="6" spans="1:6" x14ac:dyDescent="0.25">
      <c r="B6" s="5" t="s">
        <v>4</v>
      </c>
      <c r="C6" s="6"/>
      <c r="D6" s="6"/>
      <c r="E6" s="6"/>
      <c r="F6" s="7"/>
    </row>
    <row r="7" spans="1:6" x14ac:dyDescent="0.25">
      <c r="B7" s="6"/>
      <c r="C7" s="8" t="s">
        <v>5</v>
      </c>
      <c r="D7" s="8" t="s">
        <v>6</v>
      </c>
      <c r="E7" s="8" t="s">
        <v>7</v>
      </c>
      <c r="F7" s="8" t="s">
        <v>8</v>
      </c>
    </row>
    <row r="8" spans="1:6" x14ac:dyDescent="0.25">
      <c r="B8" s="6"/>
      <c r="C8" s="6"/>
      <c r="D8" s="6"/>
      <c r="E8" s="6"/>
      <c r="F8" s="6"/>
    </row>
    <row r="9" spans="1:6" x14ac:dyDescent="0.25">
      <c r="B9" s="9" t="s">
        <v>9</v>
      </c>
      <c r="C9" s="10">
        <f>C25</f>
        <v>30600</v>
      </c>
      <c r="D9" s="10">
        <f>D25</f>
        <v>35480</v>
      </c>
      <c r="E9" s="10">
        <f>E25</f>
        <v>36880</v>
      </c>
      <c r="F9" s="10">
        <f>SUM(C9:E9)</f>
        <v>102960</v>
      </c>
    </row>
    <row r="10" spans="1:6" x14ac:dyDescent="0.25">
      <c r="B10" s="9" t="s">
        <v>10</v>
      </c>
      <c r="C10" s="11"/>
      <c r="D10" s="11"/>
      <c r="E10" s="11"/>
      <c r="F10" s="11"/>
    </row>
    <row r="11" spans="1:6" x14ac:dyDescent="0.25">
      <c r="B11" s="9" t="s">
        <v>11</v>
      </c>
      <c r="C11" s="11"/>
      <c r="D11" s="12"/>
      <c r="E11" s="11"/>
      <c r="F11" s="11"/>
    </row>
    <row r="12" spans="1:6" x14ac:dyDescent="0.25">
      <c r="B12" s="9" t="s">
        <v>12</v>
      </c>
      <c r="C12" s="13">
        <v>39360</v>
      </c>
      <c r="D12" s="13">
        <v>0</v>
      </c>
      <c r="E12" s="13">
        <v>0</v>
      </c>
      <c r="F12" s="13">
        <f>SUM(C12:E12)</f>
        <v>39360</v>
      </c>
    </row>
    <row r="13" spans="1:6" x14ac:dyDescent="0.25">
      <c r="B13" s="9" t="s">
        <v>13</v>
      </c>
      <c r="C13" s="13">
        <v>0</v>
      </c>
      <c r="D13" s="13">
        <f>C24</f>
        <v>45900</v>
      </c>
      <c r="E13" s="13">
        <v>0</v>
      </c>
      <c r="F13" s="13">
        <f>SUM(C13:E13)</f>
        <v>45900</v>
      </c>
    </row>
    <row r="14" spans="1:6" x14ac:dyDescent="0.25">
      <c r="B14" s="9" t="s">
        <v>14</v>
      </c>
      <c r="C14" s="14">
        <v>0</v>
      </c>
      <c r="D14" s="14">
        <v>0</v>
      </c>
      <c r="E14" s="14">
        <f>D24</f>
        <v>53220</v>
      </c>
      <c r="F14" s="13">
        <f>SUM(C14:E14)</f>
        <v>53220</v>
      </c>
    </row>
    <row r="15" spans="1:6" x14ac:dyDescent="0.25">
      <c r="B15" s="15" t="s">
        <v>15</v>
      </c>
      <c r="C15" s="16">
        <f>SUM(C9:C14)</f>
        <v>69960</v>
      </c>
      <c r="D15" s="16">
        <f t="shared" ref="D15:E15" si="0">SUM(D9:D14)</f>
        <v>81380</v>
      </c>
      <c r="E15" s="16">
        <f t="shared" si="0"/>
        <v>90100</v>
      </c>
      <c r="F15" s="16">
        <f>SUM(F9:F14)</f>
        <v>241440</v>
      </c>
    </row>
    <row r="16" spans="1:6" x14ac:dyDescent="0.25">
      <c r="B16" s="17"/>
      <c r="C16" s="18"/>
      <c r="D16" s="18"/>
      <c r="E16" s="18"/>
      <c r="F16" s="18"/>
    </row>
    <row r="17" spans="1:8" x14ac:dyDescent="0.25">
      <c r="B17" s="17"/>
      <c r="C17" s="18"/>
      <c r="D17" s="18"/>
      <c r="E17" s="18"/>
      <c r="F17" s="18"/>
    </row>
    <row r="18" spans="1:8" x14ac:dyDescent="0.25">
      <c r="A18" s="1" t="s">
        <v>16</v>
      </c>
      <c r="B18" s="19" t="s">
        <v>17</v>
      </c>
      <c r="C18" s="19"/>
      <c r="D18" s="19"/>
      <c r="E18" s="19"/>
      <c r="F18" s="19"/>
    </row>
    <row r="19" spans="1:8" x14ac:dyDescent="0.25">
      <c r="B19" s="20" t="s">
        <v>18</v>
      </c>
      <c r="C19" s="20"/>
      <c r="D19" s="20"/>
      <c r="E19" s="20"/>
      <c r="F19" s="20"/>
    </row>
    <row r="20" spans="1:8" x14ac:dyDescent="0.25">
      <c r="B20" s="21" t="s">
        <v>19</v>
      </c>
      <c r="C20" s="21"/>
      <c r="D20" s="21"/>
      <c r="E20" s="21"/>
      <c r="F20" s="21"/>
    </row>
    <row r="21" spans="1:8" x14ac:dyDescent="0.25">
      <c r="B21" s="5"/>
      <c r="C21" s="6"/>
      <c r="D21" s="6"/>
      <c r="E21" s="6"/>
      <c r="F21" s="22"/>
    </row>
    <row r="22" spans="1:8" x14ac:dyDescent="0.25">
      <c r="B22" s="6"/>
      <c r="C22" s="23" t="s">
        <v>5</v>
      </c>
      <c r="D22" s="23" t="s">
        <v>6</v>
      </c>
      <c r="E22" s="23" t="s">
        <v>7</v>
      </c>
      <c r="F22" s="23" t="s">
        <v>8</v>
      </c>
    </row>
    <row r="23" spans="1:8" x14ac:dyDescent="0.25">
      <c r="B23" s="24"/>
      <c r="C23" s="6"/>
      <c r="D23" s="6"/>
      <c r="E23" s="6"/>
      <c r="F23" s="22"/>
    </row>
    <row r="24" spans="1:8" x14ac:dyDescent="0.25">
      <c r="B24" s="25" t="s">
        <v>20</v>
      </c>
      <c r="C24" s="26">
        <f>C26*0.6</f>
        <v>45900</v>
      </c>
      <c r="D24" s="26">
        <f t="shared" ref="D24:E24" si="1">D26*0.6</f>
        <v>53220</v>
      </c>
      <c r="E24" s="26">
        <f t="shared" si="1"/>
        <v>55320</v>
      </c>
      <c r="F24" s="26">
        <f>SUM(C24:E24)</f>
        <v>154440</v>
      </c>
    </row>
    <row r="25" spans="1:8" x14ac:dyDescent="0.25">
      <c r="B25" s="27" t="s">
        <v>9</v>
      </c>
      <c r="C25" s="28">
        <f>C26*0.4</f>
        <v>30600</v>
      </c>
      <c r="D25" s="28">
        <f t="shared" ref="D25:E25" si="2">D26*0.4</f>
        <v>35480</v>
      </c>
      <c r="E25" s="28">
        <f t="shared" si="2"/>
        <v>36880</v>
      </c>
      <c r="F25" s="26">
        <f>SUM(C25:E25)</f>
        <v>102960</v>
      </c>
    </row>
    <row r="26" spans="1:8" ht="16.5" thickBot="1" x14ac:dyDescent="0.3">
      <c r="B26" s="17" t="s">
        <v>21</v>
      </c>
      <c r="C26" s="29">
        <v>76500</v>
      </c>
      <c r="D26" s="29">
        <v>88700</v>
      </c>
      <c r="E26" s="29">
        <v>92200</v>
      </c>
      <c r="F26" s="29">
        <f>SUM(C26:E26)</f>
        <v>257400</v>
      </c>
    </row>
    <row r="27" spans="1:8" ht="16.5" thickTop="1" x14ac:dyDescent="0.25">
      <c r="H27" s="30"/>
    </row>
    <row r="28" spans="1:8" x14ac:dyDescent="0.25">
      <c r="H28" s="30"/>
    </row>
    <row r="29" spans="1:8" x14ac:dyDescent="0.25">
      <c r="A29" s="2" t="s">
        <v>22</v>
      </c>
      <c r="B29" s="31" t="s">
        <v>23</v>
      </c>
      <c r="C29" s="31"/>
      <c r="D29" s="31"/>
      <c r="E29" s="31"/>
      <c r="F29" s="31"/>
      <c r="H29" s="30"/>
    </row>
    <row r="30" spans="1:8" x14ac:dyDescent="0.25">
      <c r="B30" s="20" t="s">
        <v>24</v>
      </c>
      <c r="C30" s="20"/>
      <c r="D30" s="20"/>
      <c r="E30" s="20"/>
      <c r="F30" s="20"/>
      <c r="H30" s="30"/>
    </row>
    <row r="31" spans="1:8" x14ac:dyDescent="0.25">
      <c r="B31" s="21" t="s">
        <v>19</v>
      </c>
      <c r="C31" s="21"/>
      <c r="D31" s="21"/>
      <c r="E31" s="21"/>
      <c r="F31" s="21"/>
      <c r="H31" s="30"/>
    </row>
    <row r="32" spans="1:8" x14ac:dyDescent="0.25">
      <c r="B32" s="5"/>
      <c r="C32" s="32"/>
      <c r="D32" s="6"/>
      <c r="E32" s="6"/>
      <c r="F32" s="22"/>
      <c r="H32" s="30"/>
    </row>
    <row r="33" spans="1:8" x14ac:dyDescent="0.25">
      <c r="B33" s="11"/>
      <c r="C33" s="33" t="s">
        <v>5</v>
      </c>
      <c r="D33" s="33" t="s">
        <v>6</v>
      </c>
      <c r="E33" s="33" t="s">
        <v>7</v>
      </c>
      <c r="F33" s="33" t="s">
        <v>8</v>
      </c>
      <c r="H33" s="30"/>
    </row>
    <row r="34" spans="1:8" x14ac:dyDescent="0.25">
      <c r="B34" s="11" t="s">
        <v>25</v>
      </c>
      <c r="C34" s="34">
        <f>C26*0.7</f>
        <v>53550</v>
      </c>
      <c r="D34" s="34">
        <f>D26*0.7</f>
        <v>62089.999999999993</v>
      </c>
      <c r="E34" s="34">
        <f>E26*0.7</f>
        <v>64539.999999999993</v>
      </c>
      <c r="F34" s="35">
        <f>SUM(C34:E34)</f>
        <v>180180</v>
      </c>
      <c r="H34" s="30"/>
    </row>
    <row r="35" spans="1:8" x14ac:dyDescent="0.25">
      <c r="B35" s="11" t="s">
        <v>26</v>
      </c>
      <c r="C35" s="36">
        <f>D34*0.2</f>
        <v>12418</v>
      </c>
      <c r="D35" s="36">
        <f t="shared" ref="D35" si="3">E34*0.2</f>
        <v>12908</v>
      </c>
      <c r="E35" s="36">
        <f>+(60500*0.7)*0.2</f>
        <v>8470</v>
      </c>
      <c r="F35" s="37">
        <f>E35</f>
        <v>8470</v>
      </c>
      <c r="H35" s="30"/>
    </row>
    <row r="36" spans="1:8" x14ac:dyDescent="0.25">
      <c r="B36" s="11" t="s">
        <v>27</v>
      </c>
      <c r="C36" s="38">
        <f>C34+C35</f>
        <v>65968</v>
      </c>
      <c r="D36" s="34">
        <f t="shared" ref="D36:E36" si="4">D34+D35</f>
        <v>74998</v>
      </c>
      <c r="E36" s="34">
        <f t="shared" si="4"/>
        <v>73010</v>
      </c>
      <c r="F36" s="37">
        <f>F34+F35</f>
        <v>188650</v>
      </c>
      <c r="H36" s="30"/>
    </row>
    <row r="37" spans="1:8" x14ac:dyDescent="0.25">
      <c r="B37" s="11" t="s">
        <v>28</v>
      </c>
      <c r="C37" s="38">
        <f>C34*0.2</f>
        <v>10710</v>
      </c>
      <c r="D37" s="34">
        <f>C35</f>
        <v>12418</v>
      </c>
      <c r="E37" s="34">
        <f>D35</f>
        <v>12908</v>
      </c>
      <c r="F37" s="37">
        <f>C37</f>
        <v>10710</v>
      </c>
      <c r="H37" s="30"/>
    </row>
    <row r="38" spans="1:8" x14ac:dyDescent="0.25">
      <c r="B38" s="11" t="s">
        <v>29</v>
      </c>
      <c r="C38" s="38">
        <f>C36-C37</f>
        <v>55258</v>
      </c>
      <c r="D38" s="34">
        <f t="shared" ref="D38" si="5">D36-D37</f>
        <v>62580</v>
      </c>
      <c r="E38" s="34">
        <f>E36-E37</f>
        <v>60102</v>
      </c>
      <c r="F38" s="37">
        <f>F36-F37</f>
        <v>177940</v>
      </c>
      <c r="H38" s="30"/>
    </row>
    <row r="39" spans="1:8" x14ac:dyDescent="0.25">
      <c r="H39" s="30"/>
    </row>
    <row r="40" spans="1:8" x14ac:dyDescent="0.25">
      <c r="A40" s="2" t="s">
        <v>30</v>
      </c>
      <c r="B40" s="5" t="s">
        <v>31</v>
      </c>
      <c r="C40" s="6"/>
      <c r="D40" s="6"/>
      <c r="E40" s="6"/>
      <c r="F40" s="22"/>
    </row>
    <row r="41" spans="1:8" x14ac:dyDescent="0.25">
      <c r="B41" s="5"/>
      <c r="C41" s="6"/>
      <c r="D41" s="6"/>
      <c r="E41" s="6"/>
      <c r="F41" s="22"/>
    </row>
    <row r="42" spans="1:8" x14ac:dyDescent="0.25">
      <c r="B42" s="11"/>
      <c r="C42" s="8" t="s">
        <v>5</v>
      </c>
      <c r="D42" s="8" t="s">
        <v>6</v>
      </c>
      <c r="E42" s="8" t="s">
        <v>7</v>
      </c>
      <c r="F42" s="8" t="s">
        <v>8</v>
      </c>
    </row>
    <row r="43" spans="1:8" x14ac:dyDescent="0.25">
      <c r="B43" s="9" t="s">
        <v>32</v>
      </c>
      <c r="C43" s="11"/>
      <c r="D43" s="11"/>
      <c r="E43" s="11"/>
      <c r="F43" s="11"/>
      <c r="H43" s="30"/>
    </row>
    <row r="44" spans="1:8" x14ac:dyDescent="0.25">
      <c r="B44" s="9" t="s">
        <v>33</v>
      </c>
      <c r="C44" s="39">
        <v>32280</v>
      </c>
      <c r="D44" s="40">
        <v>0</v>
      </c>
      <c r="E44" s="40">
        <v>0</v>
      </c>
      <c r="F44" s="40">
        <f>D44+E44+C44</f>
        <v>32280</v>
      </c>
    </row>
    <row r="45" spans="1:8" x14ac:dyDescent="0.25">
      <c r="B45" s="9" t="s">
        <v>34</v>
      </c>
      <c r="C45" s="41">
        <f>C38*0.25</f>
        <v>13814.5</v>
      </c>
      <c r="D45" s="42">
        <f>C38*0.75</f>
        <v>41443.5</v>
      </c>
      <c r="E45" s="43">
        <v>0</v>
      </c>
      <c r="F45" s="44">
        <f>D45+E45+C45</f>
        <v>55258</v>
      </c>
    </row>
    <row r="46" spans="1:8" x14ac:dyDescent="0.25">
      <c r="B46" s="9" t="s">
        <v>35</v>
      </c>
      <c r="C46" s="45">
        <v>0</v>
      </c>
      <c r="D46" s="46">
        <f>D38*0.25</f>
        <v>15645</v>
      </c>
      <c r="E46" s="47">
        <f>D38*0.75</f>
        <v>46935</v>
      </c>
      <c r="F46" s="44">
        <f>SUM(C46:E46)</f>
        <v>62580</v>
      </c>
    </row>
    <row r="47" spans="1:8" x14ac:dyDescent="0.25">
      <c r="B47" s="9" t="s">
        <v>36</v>
      </c>
      <c r="C47" s="48">
        <v>0</v>
      </c>
      <c r="D47" s="41">
        <v>0</v>
      </c>
      <c r="E47" s="47">
        <f>E38*0.25</f>
        <v>15025.5</v>
      </c>
      <c r="F47" s="44">
        <f>SUM(C47:E47)</f>
        <v>15025.5</v>
      </c>
      <c r="G47" s="30"/>
      <c r="H47" s="30"/>
    </row>
    <row r="48" spans="1:8" x14ac:dyDescent="0.25">
      <c r="B48" s="9" t="s">
        <v>37</v>
      </c>
      <c r="C48" s="39">
        <f>SUM(C43:C47)</f>
        <v>46094.5</v>
      </c>
      <c r="D48" s="39">
        <f t="shared" ref="D48:F48" si="6">SUM(D43:D47)</f>
        <v>57088.5</v>
      </c>
      <c r="E48" s="39">
        <f t="shared" si="6"/>
        <v>61960.5</v>
      </c>
      <c r="F48" s="39">
        <f t="shared" si="6"/>
        <v>165143.5</v>
      </c>
      <c r="G48" s="30"/>
      <c r="H48" s="30"/>
    </row>
    <row r="51" spans="1:7" x14ac:dyDescent="0.25">
      <c r="B51" s="6"/>
      <c r="C51" s="49"/>
      <c r="D51" s="49"/>
      <c r="E51" s="49"/>
      <c r="F51" s="49"/>
      <c r="G51" s="30"/>
    </row>
    <row r="52" spans="1:7" x14ac:dyDescent="0.25">
      <c r="A52" s="2">
        <v>3</v>
      </c>
      <c r="B52" s="50" t="s">
        <v>23</v>
      </c>
      <c r="C52" s="50"/>
      <c r="D52" s="50"/>
      <c r="E52" s="50"/>
      <c r="F52" s="50"/>
    </row>
    <row r="53" spans="1:7" x14ac:dyDescent="0.25">
      <c r="B53" s="51" t="s">
        <v>38</v>
      </c>
      <c r="C53" s="51"/>
      <c r="D53" s="51"/>
      <c r="E53" s="51"/>
      <c r="F53" s="51"/>
    </row>
    <row r="54" spans="1:7" x14ac:dyDescent="0.25">
      <c r="B54" s="52" t="s">
        <v>19</v>
      </c>
      <c r="C54" s="52"/>
      <c r="D54" s="52"/>
      <c r="E54" s="52"/>
      <c r="F54" s="52"/>
    </row>
    <row r="55" spans="1:7" x14ac:dyDescent="0.25">
      <c r="B55" s="12"/>
      <c r="C55" s="33" t="s">
        <v>5</v>
      </c>
      <c r="D55" s="33" t="s">
        <v>6</v>
      </c>
      <c r="E55" s="33" t="s">
        <v>7</v>
      </c>
      <c r="F55" s="33" t="s">
        <v>8</v>
      </c>
    </row>
    <row r="56" spans="1:7" x14ac:dyDescent="0.25">
      <c r="B56" s="53" t="s">
        <v>39</v>
      </c>
      <c r="C56" s="54"/>
      <c r="D56" s="54"/>
      <c r="E56" s="54"/>
      <c r="F56" s="54"/>
    </row>
    <row r="57" spans="1:7" x14ac:dyDescent="0.25">
      <c r="B57" s="12" t="s">
        <v>40</v>
      </c>
      <c r="C57" s="55">
        <v>16510</v>
      </c>
      <c r="D57" s="55">
        <v>16510</v>
      </c>
      <c r="E57" s="55">
        <v>16510</v>
      </c>
      <c r="F57" s="56">
        <f>SUM(C57:E57)</f>
        <v>49530</v>
      </c>
    </row>
    <row r="58" spans="1:7" x14ac:dyDescent="0.25">
      <c r="B58" s="57" t="s">
        <v>41</v>
      </c>
      <c r="C58" s="58">
        <v>2000</v>
      </c>
      <c r="D58" s="58">
        <v>2000</v>
      </c>
      <c r="E58" s="58">
        <v>2000</v>
      </c>
      <c r="F58" s="59">
        <f t="shared" ref="F58" si="7">SUM(C58:E58)</f>
        <v>6000</v>
      </c>
    </row>
    <row r="59" spans="1:7" x14ac:dyDescent="0.25">
      <c r="B59" s="57" t="s">
        <v>42</v>
      </c>
      <c r="C59" s="13">
        <f>C26*0.08</f>
        <v>6120</v>
      </c>
      <c r="D59" s="14">
        <f t="shared" ref="D59:E59" si="8">D26*0.08</f>
        <v>7096</v>
      </c>
      <c r="E59" s="14">
        <f t="shared" si="8"/>
        <v>7376</v>
      </c>
      <c r="F59" s="59">
        <f>SUM(C59:E59)</f>
        <v>20592</v>
      </c>
    </row>
    <row r="60" spans="1:7" x14ac:dyDescent="0.25">
      <c r="B60" s="57" t="s">
        <v>43</v>
      </c>
      <c r="C60" s="60">
        <f>SUM(C57:C59)</f>
        <v>24630</v>
      </c>
      <c r="D60" s="56">
        <f t="shared" ref="D60:F60" si="9">SUM(D57:D59)</f>
        <v>25606</v>
      </c>
      <c r="E60" s="56">
        <f t="shared" si="9"/>
        <v>25886</v>
      </c>
      <c r="F60" s="56">
        <f t="shared" si="9"/>
        <v>76122</v>
      </c>
    </row>
    <row r="62" spans="1:7" x14ac:dyDescent="0.25">
      <c r="B62" s="31"/>
      <c r="C62" s="31"/>
      <c r="D62" s="31"/>
      <c r="E62" s="31"/>
      <c r="F62" s="31"/>
    </row>
    <row r="64" spans="1:7" x14ac:dyDescent="0.25">
      <c r="A64" s="2">
        <v>4</v>
      </c>
      <c r="B64" s="50" t="s">
        <v>23</v>
      </c>
      <c r="C64" s="50"/>
      <c r="D64" s="50"/>
      <c r="E64" s="50"/>
      <c r="F64" s="50"/>
    </row>
    <row r="65" spans="2:6" x14ac:dyDescent="0.25">
      <c r="B65" s="61" t="s">
        <v>44</v>
      </c>
      <c r="C65" s="61"/>
      <c r="D65" s="61"/>
      <c r="E65" s="61"/>
      <c r="F65" s="61"/>
    </row>
    <row r="67" spans="2:6" x14ac:dyDescent="0.25">
      <c r="B67" s="62"/>
      <c r="C67" s="33" t="s">
        <v>5</v>
      </c>
      <c r="D67" s="33" t="s">
        <v>6</v>
      </c>
      <c r="E67" s="33" t="s">
        <v>7</v>
      </c>
      <c r="F67" s="33" t="s">
        <v>8</v>
      </c>
    </row>
    <row r="68" spans="2:6" x14ac:dyDescent="0.25">
      <c r="B68" s="62"/>
      <c r="C68" s="11"/>
      <c r="D68" s="11"/>
      <c r="E68" s="11"/>
      <c r="F68" s="12"/>
    </row>
    <row r="69" spans="2:6" x14ac:dyDescent="0.25">
      <c r="B69" s="12" t="s">
        <v>45</v>
      </c>
      <c r="C69" s="39">
        <v>6000</v>
      </c>
      <c r="D69" s="39">
        <f>C85</f>
        <v>5445.5</v>
      </c>
      <c r="E69" s="39">
        <f>D85</f>
        <v>5141</v>
      </c>
      <c r="F69" s="39">
        <v>6000</v>
      </c>
    </row>
    <row r="70" spans="2:6" x14ac:dyDescent="0.25">
      <c r="B70" s="12" t="s">
        <v>46</v>
      </c>
      <c r="C70" s="63">
        <f>C15</f>
        <v>69960</v>
      </c>
      <c r="D70" s="63">
        <f>D15</f>
        <v>81380</v>
      </c>
      <c r="E70" s="63">
        <f>E15</f>
        <v>90100</v>
      </c>
      <c r="F70" s="63">
        <f>SUM(C70:E70)</f>
        <v>241440</v>
      </c>
    </row>
    <row r="71" spans="2:6" x14ac:dyDescent="0.25">
      <c r="B71" s="64" t="s">
        <v>47</v>
      </c>
      <c r="C71" s="63">
        <f>C69+C70</f>
        <v>75960</v>
      </c>
      <c r="D71" s="63">
        <f>D69+D70</f>
        <v>86825.5</v>
      </c>
      <c r="E71" s="63">
        <f>E69+E70</f>
        <v>95241</v>
      </c>
      <c r="F71" s="63">
        <f>F69+F70</f>
        <v>247440</v>
      </c>
    </row>
    <row r="72" spans="2:6" x14ac:dyDescent="0.25">
      <c r="B72" s="12" t="s">
        <v>48</v>
      </c>
      <c r="C72" s="12"/>
      <c r="D72" s="12"/>
      <c r="E72" s="12"/>
      <c r="F72" s="12"/>
    </row>
    <row r="73" spans="2:6" x14ac:dyDescent="0.25">
      <c r="B73" s="12" t="s">
        <v>49</v>
      </c>
      <c r="C73" s="65">
        <f>C48</f>
        <v>46094.5</v>
      </c>
      <c r="D73" s="65">
        <f>D48</f>
        <v>57088.5</v>
      </c>
      <c r="E73" s="65">
        <f>E48</f>
        <v>61960.5</v>
      </c>
      <c r="F73" s="65">
        <f>SUM(C73:E73)</f>
        <v>165143.5</v>
      </c>
    </row>
    <row r="74" spans="2:6" x14ac:dyDescent="0.25">
      <c r="B74" s="12" t="s">
        <v>50</v>
      </c>
      <c r="C74" s="43">
        <f>C60</f>
        <v>24630</v>
      </c>
      <c r="D74" s="43">
        <f t="shared" ref="D74:E74" si="10">D60</f>
        <v>25606</v>
      </c>
      <c r="E74" s="43">
        <f t="shared" si="10"/>
        <v>25886</v>
      </c>
      <c r="F74" s="43">
        <f t="shared" ref="F74:F75" si="11">SUM(C74:E74)</f>
        <v>76122</v>
      </c>
    </row>
    <row r="75" spans="2:6" x14ac:dyDescent="0.25">
      <c r="B75" s="12" t="s">
        <v>51</v>
      </c>
      <c r="C75" s="43">
        <v>3790</v>
      </c>
      <c r="D75" s="43">
        <v>8990</v>
      </c>
      <c r="E75" s="43">
        <v>0</v>
      </c>
      <c r="F75" s="43">
        <f t="shared" si="11"/>
        <v>12780</v>
      </c>
    </row>
    <row r="76" spans="2:6" x14ac:dyDescent="0.25">
      <c r="B76" s="64" t="s">
        <v>52</v>
      </c>
      <c r="C76" s="43">
        <f>SUM(C73:C75)</f>
        <v>74514.5</v>
      </c>
      <c r="D76" s="43">
        <f>SUM(D73:D75)</f>
        <v>91684.5</v>
      </c>
      <c r="E76" s="43">
        <f>SUM(E73:E75)</f>
        <v>87846.5</v>
      </c>
      <c r="F76" s="43">
        <f>SUM(F73:F75)</f>
        <v>254045.5</v>
      </c>
    </row>
    <row r="77" spans="2:6" x14ac:dyDescent="0.25">
      <c r="B77" s="12"/>
      <c r="C77" s="66"/>
      <c r="D77" s="66"/>
      <c r="E77" s="66"/>
      <c r="F77" s="12"/>
    </row>
    <row r="78" spans="2:6" x14ac:dyDescent="0.25">
      <c r="B78" s="64" t="s">
        <v>53</v>
      </c>
      <c r="C78" s="48">
        <f>C71-C76</f>
        <v>1445.5</v>
      </c>
      <c r="D78" s="48">
        <f>D71-D76</f>
        <v>-4859</v>
      </c>
      <c r="E78" s="48">
        <f>E71-E76</f>
        <v>7394.5</v>
      </c>
      <c r="F78" s="48">
        <f>F71-F76</f>
        <v>-6605.5</v>
      </c>
    </row>
    <row r="79" spans="2:6" x14ac:dyDescent="0.25">
      <c r="B79" s="64" t="s">
        <v>54</v>
      </c>
      <c r="C79" s="48"/>
      <c r="D79" s="67"/>
      <c r="E79" s="67"/>
      <c r="F79" s="12"/>
    </row>
    <row r="80" spans="2:6" x14ac:dyDescent="0.25">
      <c r="B80" s="12" t="s">
        <v>55</v>
      </c>
      <c r="C80" s="43">
        <v>4000</v>
      </c>
      <c r="D80" s="43">
        <v>10000</v>
      </c>
      <c r="E80" s="43">
        <v>0</v>
      </c>
      <c r="F80" s="43">
        <f>SUM(C80:E80)</f>
        <v>14000</v>
      </c>
    </row>
    <row r="81" spans="1:8" x14ac:dyDescent="0.25">
      <c r="B81" s="12" t="s">
        <v>56</v>
      </c>
      <c r="C81" s="43">
        <v>0</v>
      </c>
      <c r="D81" s="43">
        <v>0</v>
      </c>
      <c r="E81" s="68">
        <f>-2074.5</f>
        <v>-2074.5</v>
      </c>
      <c r="F81" s="43">
        <f>SUM(C81:E81)</f>
        <v>-2074.5</v>
      </c>
      <c r="H81" s="69"/>
    </row>
    <row r="82" spans="1:8" x14ac:dyDescent="0.25">
      <c r="B82" s="70" t="s">
        <v>57</v>
      </c>
      <c r="C82" s="43">
        <v>0</v>
      </c>
      <c r="D82" s="43">
        <v>0</v>
      </c>
      <c r="E82" s="43">
        <v>-320</v>
      </c>
      <c r="F82" s="43">
        <f>SUM(C82:E82)</f>
        <v>-320</v>
      </c>
    </row>
    <row r="83" spans="1:8" x14ac:dyDescent="0.25">
      <c r="B83" s="12" t="s">
        <v>58</v>
      </c>
      <c r="C83" s="43">
        <f>C80-C81-C82</f>
        <v>4000</v>
      </c>
      <c r="D83" s="43">
        <f t="shared" ref="D83" si="12">D80-D81-D82</f>
        <v>10000</v>
      </c>
      <c r="E83" s="43">
        <f>E80+E81+E82</f>
        <v>-2394.5</v>
      </c>
      <c r="F83" s="43">
        <f>SUM(C83:E83)</f>
        <v>11605.5</v>
      </c>
    </row>
    <row r="84" spans="1:8" x14ac:dyDescent="0.25">
      <c r="B84" s="12"/>
      <c r="C84" s="71"/>
      <c r="D84" s="71"/>
      <c r="E84" s="71"/>
      <c r="F84" s="71"/>
    </row>
    <row r="85" spans="1:8" x14ac:dyDescent="0.25">
      <c r="B85" s="34" t="s">
        <v>59</v>
      </c>
      <c r="C85" s="72">
        <f>C78+C83</f>
        <v>5445.5</v>
      </c>
      <c r="D85" s="72">
        <f>D78+D83</f>
        <v>5141</v>
      </c>
      <c r="E85" s="72">
        <f>E78+E83</f>
        <v>5000</v>
      </c>
      <c r="F85" s="72">
        <f>F78+F83</f>
        <v>5000</v>
      </c>
    </row>
    <row r="86" spans="1:8" x14ac:dyDescent="0.25">
      <c r="B86" s="73"/>
      <c r="C86" s="73"/>
      <c r="D86" s="73"/>
      <c r="E86" s="73"/>
      <c r="F86" s="73"/>
    </row>
    <row r="87" spans="1:8" s="3" customFormat="1" x14ac:dyDescent="0.25">
      <c r="A87" s="74">
        <v>5</v>
      </c>
      <c r="B87" s="75" t="s">
        <v>23</v>
      </c>
      <c r="C87" s="75"/>
      <c r="D87" s="75"/>
      <c r="E87" s="75"/>
      <c r="F87" s="76"/>
    </row>
    <row r="88" spans="1:8" x14ac:dyDescent="0.25">
      <c r="B88" s="77" t="s">
        <v>60</v>
      </c>
      <c r="C88" s="77"/>
      <c r="D88" s="77"/>
      <c r="E88" s="77"/>
      <c r="F88" s="76"/>
    </row>
    <row r="89" spans="1:8" x14ac:dyDescent="0.25">
      <c r="B89" s="77" t="s">
        <v>61</v>
      </c>
      <c r="C89" s="77"/>
      <c r="D89" s="77"/>
      <c r="E89" s="77"/>
      <c r="F89" s="76"/>
    </row>
    <row r="90" spans="1:8" x14ac:dyDescent="0.25">
      <c r="B90" s="78"/>
      <c r="C90" s="79"/>
      <c r="D90" s="79"/>
      <c r="E90" s="79"/>
      <c r="F90" s="80"/>
    </row>
    <row r="91" spans="1:8" x14ac:dyDescent="0.25">
      <c r="B91" s="81" t="s">
        <v>62</v>
      </c>
      <c r="C91" s="3"/>
      <c r="D91" s="82"/>
      <c r="E91" s="83">
        <f>F26</f>
        <v>257400</v>
      </c>
    </row>
    <row r="92" spans="1:8" x14ac:dyDescent="0.25">
      <c r="B92" s="81" t="s">
        <v>63</v>
      </c>
      <c r="C92" s="3"/>
      <c r="D92" s="82"/>
      <c r="E92" s="84">
        <f>F34</f>
        <v>180180</v>
      </c>
    </row>
    <row r="93" spans="1:8" x14ac:dyDescent="0.25">
      <c r="B93" s="81" t="s">
        <v>64</v>
      </c>
      <c r="C93" s="3"/>
      <c r="D93" s="82"/>
      <c r="E93" s="85">
        <f>E91-E92</f>
        <v>77220</v>
      </c>
    </row>
    <row r="94" spans="1:8" x14ac:dyDescent="0.25">
      <c r="B94" s="81" t="s">
        <v>65</v>
      </c>
      <c r="C94" s="3"/>
      <c r="D94" s="82"/>
      <c r="E94" s="82"/>
      <c r="F94" s="86"/>
    </row>
    <row r="95" spans="1:8" x14ac:dyDescent="0.25">
      <c r="B95" s="87" t="s">
        <v>66</v>
      </c>
      <c r="C95" s="3"/>
      <c r="D95" s="83">
        <f>F57</f>
        <v>49530</v>
      </c>
      <c r="E95" s="82"/>
    </row>
    <row r="96" spans="1:8" x14ac:dyDescent="0.25">
      <c r="B96" s="88" t="s">
        <v>67</v>
      </c>
      <c r="C96" s="3"/>
      <c r="D96" s="83">
        <f>F58</f>
        <v>6000</v>
      </c>
      <c r="E96" s="83"/>
    </row>
    <row r="97" spans="1:8" x14ac:dyDescent="0.25">
      <c r="B97" s="88" t="s">
        <v>68</v>
      </c>
      <c r="C97" s="3"/>
      <c r="D97" s="83">
        <f>F59</f>
        <v>20592</v>
      </c>
      <c r="E97" s="82"/>
    </row>
    <row r="98" spans="1:8" x14ac:dyDescent="0.25">
      <c r="B98" s="81" t="s">
        <v>69</v>
      </c>
      <c r="C98" s="3"/>
      <c r="D98" s="89">
        <v>320</v>
      </c>
      <c r="E98" s="82"/>
    </row>
    <row r="99" spans="1:8" x14ac:dyDescent="0.25">
      <c r="B99" s="81" t="s">
        <v>70</v>
      </c>
      <c r="C99" s="3"/>
      <c r="D99" s="90">
        <v>500</v>
      </c>
      <c r="E99" s="82"/>
    </row>
    <row r="100" spans="1:8" x14ac:dyDescent="0.25">
      <c r="B100" s="81" t="s">
        <v>71</v>
      </c>
      <c r="C100" s="3"/>
      <c r="D100" s="91"/>
      <c r="E100" s="83">
        <f>SUM(D95:D99)</f>
        <v>76942</v>
      </c>
    </row>
    <row r="101" spans="1:8" x14ac:dyDescent="0.25">
      <c r="B101" s="81"/>
      <c r="C101" s="3"/>
      <c r="D101" s="91"/>
      <c r="E101" s="90"/>
    </row>
    <row r="102" spans="1:8" x14ac:dyDescent="0.25">
      <c r="B102" s="81" t="s">
        <v>72</v>
      </c>
      <c r="C102" s="3"/>
      <c r="D102" s="82"/>
      <c r="E102" s="92">
        <f>E93-E100</f>
        <v>278</v>
      </c>
    </row>
    <row r="103" spans="1:8" x14ac:dyDescent="0.25">
      <c r="B103" s="81"/>
      <c r="C103" s="3"/>
      <c r="D103" s="93"/>
      <c r="E103" s="93"/>
    </row>
    <row r="104" spans="1:8" x14ac:dyDescent="0.25">
      <c r="B104" s="27"/>
      <c r="C104" s="26"/>
      <c r="D104" s="26"/>
      <c r="E104" s="26"/>
      <c r="F104" s="3"/>
      <c r="G104" s="3"/>
      <c r="H104" s="3"/>
    </row>
    <row r="105" spans="1:8" x14ac:dyDescent="0.25">
      <c r="A105" s="2">
        <v>6</v>
      </c>
      <c r="B105" s="75" t="s">
        <v>23</v>
      </c>
      <c r="C105" s="75"/>
      <c r="D105" s="75"/>
      <c r="E105" s="75"/>
      <c r="F105" s="3"/>
      <c r="G105" s="3"/>
      <c r="H105" s="3"/>
    </row>
    <row r="106" spans="1:8" x14ac:dyDescent="0.25">
      <c r="B106" s="77" t="s">
        <v>73</v>
      </c>
      <c r="C106" s="77"/>
      <c r="D106" s="77"/>
      <c r="E106" s="77"/>
      <c r="F106" s="3"/>
      <c r="G106" s="3"/>
      <c r="H106" s="3"/>
    </row>
    <row r="107" spans="1:8" x14ac:dyDescent="0.25">
      <c r="B107" s="94" t="s">
        <v>74</v>
      </c>
      <c r="C107" s="94"/>
      <c r="D107" s="94"/>
      <c r="E107" s="94"/>
      <c r="F107" s="3"/>
      <c r="G107" s="3"/>
      <c r="H107" s="3"/>
    </row>
    <row r="108" spans="1:8" x14ac:dyDescent="0.25">
      <c r="B108" s="95"/>
      <c r="C108" s="95"/>
      <c r="D108" s="95"/>
      <c r="E108" s="95"/>
      <c r="F108" s="3"/>
      <c r="G108" s="3"/>
      <c r="H108" s="3"/>
    </row>
    <row r="109" spans="1:8" x14ac:dyDescent="0.25">
      <c r="B109" s="96" t="s">
        <v>75</v>
      </c>
      <c r="C109" s="3"/>
      <c r="D109" s="3"/>
      <c r="E109" s="97"/>
      <c r="F109" s="3"/>
      <c r="G109" s="3"/>
      <c r="H109" s="3"/>
    </row>
    <row r="110" spans="1:8" x14ac:dyDescent="0.25">
      <c r="B110" s="81" t="s">
        <v>76</v>
      </c>
      <c r="C110" s="3"/>
      <c r="D110" s="83">
        <f>F85</f>
        <v>5000</v>
      </c>
      <c r="E110" s="98"/>
      <c r="F110" s="3"/>
      <c r="G110" s="3"/>
      <c r="H110" s="3"/>
    </row>
    <row r="111" spans="1:8" x14ac:dyDescent="0.25">
      <c r="B111" s="81" t="s">
        <v>77</v>
      </c>
      <c r="C111" s="3"/>
      <c r="D111" s="83">
        <f>E24</f>
        <v>55320</v>
      </c>
      <c r="E111" s="98"/>
      <c r="F111" s="3"/>
      <c r="G111" s="3"/>
      <c r="H111" s="3"/>
    </row>
    <row r="112" spans="1:8" x14ac:dyDescent="0.25">
      <c r="B112" s="81" t="s">
        <v>78</v>
      </c>
      <c r="C112" s="3"/>
      <c r="D112" s="84">
        <f>E35</f>
        <v>8470</v>
      </c>
      <c r="E112" s="98"/>
      <c r="F112" s="3"/>
      <c r="G112" s="3"/>
      <c r="H112" s="3"/>
    </row>
    <row r="113" spans="2:8" x14ac:dyDescent="0.25">
      <c r="B113" s="81" t="s">
        <v>79</v>
      </c>
      <c r="C113" s="3"/>
      <c r="D113" s="89"/>
      <c r="E113" s="98">
        <f>SUM(D110:D112)</f>
        <v>68790</v>
      </c>
      <c r="F113" s="3"/>
      <c r="G113" s="3"/>
      <c r="H113" s="3"/>
    </row>
    <row r="114" spans="2:8" x14ac:dyDescent="0.25">
      <c r="B114" s="99" t="s">
        <v>80</v>
      </c>
      <c r="C114" s="3"/>
      <c r="D114" s="89"/>
      <c r="E114" s="98"/>
      <c r="F114" s="3"/>
      <c r="G114" s="3"/>
      <c r="H114" s="3"/>
    </row>
    <row r="115" spans="2:8" x14ac:dyDescent="0.25">
      <c r="B115" s="81" t="s">
        <v>81</v>
      </c>
      <c r="C115" s="3"/>
      <c r="D115" s="83">
        <f>112700+C75+D75-D99</f>
        <v>124980</v>
      </c>
      <c r="E115" s="98"/>
      <c r="F115" s="3"/>
      <c r="G115" s="3"/>
      <c r="H115" s="3"/>
    </row>
    <row r="116" spans="2:8" x14ac:dyDescent="0.25">
      <c r="B116" s="81" t="s">
        <v>82</v>
      </c>
      <c r="C116" s="3"/>
      <c r="D116" s="90">
        <v>0</v>
      </c>
      <c r="E116" s="98">
        <f>D115+D116</f>
        <v>124980</v>
      </c>
      <c r="F116" s="3"/>
      <c r="G116" s="3"/>
      <c r="H116" s="3"/>
    </row>
    <row r="117" spans="2:8" ht="16.5" thickBot="1" x14ac:dyDescent="0.3">
      <c r="B117" s="99" t="s">
        <v>83</v>
      </c>
      <c r="C117" s="3"/>
      <c r="D117" s="98"/>
      <c r="E117" s="100">
        <f>E113+E116</f>
        <v>193770</v>
      </c>
      <c r="F117" s="3"/>
      <c r="G117" s="3"/>
      <c r="H117" s="3"/>
    </row>
    <row r="118" spans="2:8" ht="16.5" thickTop="1" x14ac:dyDescent="0.25">
      <c r="B118" s="99"/>
      <c r="C118" s="3"/>
      <c r="D118" s="101"/>
      <c r="E118" s="98"/>
    </row>
    <row r="119" spans="2:8" x14ac:dyDescent="0.25">
      <c r="B119" s="96" t="s">
        <v>84</v>
      </c>
      <c r="C119" s="3"/>
      <c r="D119" s="102"/>
      <c r="E119" s="98"/>
    </row>
    <row r="120" spans="2:8" x14ac:dyDescent="0.25">
      <c r="B120" s="81" t="s">
        <v>85</v>
      </c>
      <c r="C120" s="3"/>
      <c r="D120" s="83">
        <f>E38*0.75</f>
        <v>45076.5</v>
      </c>
      <c r="E120" s="98"/>
    </row>
    <row r="121" spans="2:8" x14ac:dyDescent="0.25">
      <c r="B121" s="3" t="s">
        <v>86</v>
      </c>
      <c r="C121" s="3"/>
      <c r="D121" s="103">
        <f>14000-2074.5</f>
        <v>11925.5</v>
      </c>
      <c r="E121" s="3"/>
    </row>
    <row r="122" spans="2:8" x14ac:dyDescent="0.25">
      <c r="B122" s="81" t="s">
        <v>87</v>
      </c>
      <c r="C122" s="3"/>
      <c r="D122" s="89"/>
      <c r="E122" s="98">
        <f>D120+D121</f>
        <v>57002</v>
      </c>
    </row>
    <row r="123" spans="2:8" x14ac:dyDescent="0.25">
      <c r="B123" s="99" t="s">
        <v>88</v>
      </c>
      <c r="C123" s="3"/>
      <c r="D123" s="89"/>
      <c r="E123" s="98"/>
    </row>
    <row r="124" spans="2:8" x14ac:dyDescent="0.25">
      <c r="B124" s="81" t="s">
        <v>89</v>
      </c>
      <c r="C124" s="3"/>
      <c r="D124" s="83">
        <v>100000</v>
      </c>
      <c r="E124" s="98"/>
    </row>
    <row r="125" spans="2:8" x14ac:dyDescent="0.25">
      <c r="B125" s="81" t="s">
        <v>90</v>
      </c>
      <c r="C125" s="3"/>
      <c r="D125" s="104">
        <f>36490+E102</f>
        <v>36768</v>
      </c>
      <c r="E125" s="98"/>
      <c r="F125" s="86"/>
    </row>
    <row r="126" spans="2:8" x14ac:dyDescent="0.25">
      <c r="B126" s="3" t="s">
        <v>91</v>
      </c>
      <c r="C126" s="3"/>
      <c r="D126" s="98"/>
      <c r="E126" s="98">
        <f>D124+D125</f>
        <v>136768</v>
      </c>
    </row>
    <row r="127" spans="2:8" ht="16.5" thickBot="1" x14ac:dyDescent="0.3">
      <c r="B127" s="99" t="s">
        <v>92</v>
      </c>
      <c r="C127" s="3"/>
      <c r="D127" s="98"/>
      <c r="E127" s="100">
        <f>E122+E126</f>
        <v>193770</v>
      </c>
    </row>
    <row r="128" spans="2:8" ht="16.5" thickTop="1" x14ac:dyDescent="0.25">
      <c r="B128" s="3"/>
      <c r="C128" s="3"/>
      <c r="D128" s="3"/>
      <c r="E128" s="3"/>
    </row>
    <row r="129" spans="2:10" x14ac:dyDescent="0.25">
      <c r="B129" s="3"/>
      <c r="C129" s="3"/>
      <c r="D129" s="3"/>
      <c r="E129" s="3"/>
    </row>
    <row r="130" spans="2:10" x14ac:dyDescent="0.25">
      <c r="B130" s="3"/>
      <c r="C130" s="3"/>
      <c r="D130" s="3"/>
      <c r="E130" s="3"/>
    </row>
    <row r="131" spans="2:10" x14ac:dyDescent="0.25">
      <c r="B131" s="74"/>
      <c r="C131" s="3"/>
      <c r="D131" s="3"/>
      <c r="E131" s="3"/>
    </row>
    <row r="132" spans="2:10" x14ac:dyDescent="0.25">
      <c r="B132" s="3"/>
      <c r="C132" s="3"/>
      <c r="D132" s="3"/>
      <c r="E132" s="3"/>
    </row>
    <row r="133" spans="2:10" x14ac:dyDescent="0.25">
      <c r="B133" s="3"/>
      <c r="C133" s="3"/>
      <c r="D133" s="3"/>
      <c r="E133" s="3"/>
    </row>
    <row r="134" spans="2:10" x14ac:dyDescent="0.25">
      <c r="B134" s="3"/>
      <c r="C134" s="3"/>
      <c r="D134" s="3"/>
      <c r="E134" s="3"/>
    </row>
    <row r="135" spans="2:10" x14ac:dyDescent="0.25">
      <c r="B135" s="3"/>
      <c r="C135" s="3"/>
      <c r="D135" s="3"/>
      <c r="E135" s="3"/>
    </row>
    <row r="136" spans="2:10" x14ac:dyDescent="0.25">
      <c r="B136" s="3"/>
      <c r="C136" s="3"/>
      <c r="D136" s="3"/>
      <c r="E136" s="3"/>
    </row>
    <row r="137" spans="2:10" x14ac:dyDescent="0.25">
      <c r="B137" s="3"/>
      <c r="C137" s="3"/>
      <c r="D137" s="3"/>
      <c r="E137" s="3"/>
      <c r="H137" s="30"/>
    </row>
    <row r="138" spans="2:10" x14ac:dyDescent="0.25">
      <c r="B138" s="3"/>
      <c r="C138" s="3"/>
      <c r="D138" s="3"/>
      <c r="E138" s="3"/>
      <c r="J138" s="30"/>
    </row>
    <row r="139" spans="2:10" x14ac:dyDescent="0.25">
      <c r="B139" s="3"/>
      <c r="C139" s="3"/>
      <c r="D139" s="3"/>
      <c r="E139" s="3"/>
    </row>
    <row r="140" spans="2:10" x14ac:dyDescent="0.25">
      <c r="B140" s="3"/>
      <c r="C140" s="3"/>
      <c r="D140" s="3"/>
      <c r="E140" s="3"/>
    </row>
    <row r="141" spans="2:10" x14ac:dyDescent="0.25">
      <c r="B141" s="3"/>
      <c r="C141" s="3"/>
      <c r="D141" s="3"/>
      <c r="E141" s="3"/>
    </row>
    <row r="142" spans="2:10" x14ac:dyDescent="0.25">
      <c r="B142" s="3"/>
      <c r="C142" s="3"/>
      <c r="D142" s="3"/>
      <c r="E142" s="3"/>
    </row>
    <row r="143" spans="2:10" x14ac:dyDescent="0.25">
      <c r="B143" s="3"/>
      <c r="C143" s="3"/>
      <c r="D143" s="3"/>
      <c r="E143" s="3"/>
    </row>
    <row r="144" spans="2:10" x14ac:dyDescent="0.25">
      <c r="B144" s="3"/>
      <c r="C144" s="3"/>
      <c r="D144" s="3"/>
      <c r="E144" s="3"/>
    </row>
    <row r="145" spans="2:5" x14ac:dyDescent="0.25">
      <c r="B145" s="3"/>
      <c r="C145" s="3"/>
      <c r="D145" s="3"/>
      <c r="E145" s="3"/>
    </row>
    <row r="146" spans="2:5" x14ac:dyDescent="0.25">
      <c r="B146" s="3"/>
      <c r="C146" s="3"/>
      <c r="D146" s="3"/>
      <c r="E146" s="3"/>
    </row>
    <row r="147" spans="2:5" x14ac:dyDescent="0.25">
      <c r="B147" s="3"/>
      <c r="C147" s="3"/>
      <c r="D147" s="3"/>
      <c r="E147" s="3"/>
    </row>
    <row r="148" spans="2:5" x14ac:dyDescent="0.25">
      <c r="B148" s="3"/>
      <c r="C148" s="3"/>
      <c r="D148" s="3"/>
      <c r="E148" s="3"/>
    </row>
    <row r="149" spans="2:5" x14ac:dyDescent="0.25">
      <c r="B149" s="3"/>
      <c r="C149" s="3"/>
      <c r="D149" s="3"/>
      <c r="E149" s="3"/>
    </row>
    <row r="150" spans="2:5" x14ac:dyDescent="0.25">
      <c r="B150" s="3"/>
      <c r="C150" s="3"/>
      <c r="D150" s="3"/>
      <c r="E150" s="3"/>
    </row>
    <row r="151" spans="2:5" x14ac:dyDescent="0.25">
      <c r="B151" s="3"/>
      <c r="C151" s="3"/>
      <c r="D151" s="3"/>
      <c r="E151" s="3"/>
    </row>
    <row r="152" spans="2:5" x14ac:dyDescent="0.25">
      <c r="B152" s="3"/>
      <c r="C152" s="3"/>
      <c r="D152" s="3"/>
      <c r="E152" s="3"/>
    </row>
    <row r="153" spans="2:5" x14ac:dyDescent="0.25">
      <c r="B153" s="3"/>
      <c r="C153" s="3"/>
      <c r="D153" s="3"/>
      <c r="E153" s="3"/>
    </row>
    <row r="154" spans="2:5" x14ac:dyDescent="0.25">
      <c r="B154" s="3"/>
      <c r="C154" s="3"/>
      <c r="D154" s="3"/>
      <c r="E154" s="3"/>
    </row>
  </sheetData>
  <mergeCells count="17">
    <mergeCell ref="B88:E88"/>
    <mergeCell ref="B89:E89"/>
    <mergeCell ref="B105:E105"/>
    <mergeCell ref="B106:E106"/>
    <mergeCell ref="B107:E107"/>
    <mergeCell ref="B53:F53"/>
    <mergeCell ref="B54:F54"/>
    <mergeCell ref="B62:F62"/>
    <mergeCell ref="B64:F64"/>
    <mergeCell ref="B65:F65"/>
    <mergeCell ref="B87:E87"/>
    <mergeCell ref="B19:F19"/>
    <mergeCell ref="B20:F20"/>
    <mergeCell ref="B29:F29"/>
    <mergeCell ref="B30:F30"/>
    <mergeCell ref="B31:F31"/>
    <mergeCell ref="B52:F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15"/>
  <sheetViews>
    <sheetView tabSelected="1" topLeftCell="A91" workbookViewId="0">
      <selection activeCell="H109" sqref="H109"/>
    </sheetView>
  </sheetViews>
  <sheetFormatPr defaultRowHeight="15" x14ac:dyDescent="0.25"/>
  <cols>
    <col min="1" max="1" width="9.140625" style="107"/>
    <col min="2" max="2" width="9.140625" style="127"/>
    <col min="3" max="3" width="31.85546875" style="107" customWidth="1"/>
    <col min="4" max="4" width="32.42578125" style="107" customWidth="1"/>
    <col min="5" max="5" width="21.85546875" style="107" customWidth="1"/>
    <col min="6" max="6" width="16.5703125" style="107" customWidth="1"/>
    <col min="7" max="7" width="16.7109375" style="107" customWidth="1"/>
    <col min="8" max="8" width="19.42578125" style="107" customWidth="1"/>
    <col min="9" max="16384" width="9.140625" style="107"/>
  </cols>
  <sheetData>
    <row r="4" spans="2:7" x14ac:dyDescent="0.25">
      <c r="B4" s="127" t="s">
        <v>104</v>
      </c>
    </row>
    <row r="9" spans="2:7" x14ac:dyDescent="0.25">
      <c r="C9" s="105"/>
      <c r="D9" s="105"/>
      <c r="E9" s="105"/>
      <c r="F9" s="105"/>
      <c r="G9" s="105"/>
    </row>
    <row r="10" spans="2:7" x14ac:dyDescent="0.25">
      <c r="C10" s="105" t="s">
        <v>93</v>
      </c>
      <c r="D10" s="105"/>
      <c r="E10" s="105"/>
      <c r="F10" s="105"/>
      <c r="G10" s="105"/>
    </row>
    <row r="11" spans="2:7" x14ac:dyDescent="0.25">
      <c r="C11" s="105"/>
      <c r="D11" s="105" t="s">
        <v>94</v>
      </c>
      <c r="E11" s="105"/>
      <c r="F11" s="105"/>
      <c r="G11" s="106">
        <v>6000</v>
      </c>
    </row>
    <row r="12" spans="2:7" x14ac:dyDescent="0.25">
      <c r="C12" s="105"/>
      <c r="D12" s="105" t="s">
        <v>95</v>
      </c>
      <c r="E12" s="105"/>
      <c r="F12" s="105"/>
      <c r="G12" s="106">
        <v>36000</v>
      </c>
    </row>
    <row r="13" spans="2:7" x14ac:dyDescent="0.25">
      <c r="C13" s="105"/>
      <c r="D13" s="105" t="s">
        <v>96</v>
      </c>
      <c r="E13" s="105"/>
      <c r="F13" s="105"/>
      <c r="G13" s="106">
        <v>9800</v>
      </c>
    </row>
    <row r="14" spans="2:7" x14ac:dyDescent="0.25">
      <c r="C14" s="105" t="s">
        <v>97</v>
      </c>
      <c r="D14" s="105"/>
      <c r="E14" s="105"/>
      <c r="F14" s="105"/>
      <c r="G14" s="106">
        <v>110885</v>
      </c>
    </row>
    <row r="15" spans="2:7" x14ac:dyDescent="0.25">
      <c r="C15" s="105" t="s">
        <v>98</v>
      </c>
      <c r="D15" s="105"/>
      <c r="E15" s="105"/>
      <c r="F15" s="105"/>
      <c r="G15" s="106">
        <v>32550</v>
      </c>
    </row>
    <row r="16" spans="2:7" x14ac:dyDescent="0.25">
      <c r="C16" s="105" t="s">
        <v>99</v>
      </c>
      <c r="D16" s="105"/>
      <c r="E16" s="105"/>
      <c r="F16" s="105"/>
      <c r="G16" s="106">
        <v>100000</v>
      </c>
    </row>
    <row r="17" spans="3:7" x14ac:dyDescent="0.25">
      <c r="C17" s="105" t="s">
        <v>100</v>
      </c>
      <c r="D17" s="105"/>
      <c r="E17" s="105"/>
      <c r="F17" s="105"/>
      <c r="G17" s="106">
        <v>30135</v>
      </c>
    </row>
    <row r="23" spans="3:7" ht="15.75" x14ac:dyDescent="0.25">
      <c r="C23" s="53" t="s">
        <v>101</v>
      </c>
      <c r="D23" s="105"/>
      <c r="E23" s="105"/>
      <c r="F23" s="105"/>
      <c r="G23" s="106">
        <v>60000</v>
      </c>
    </row>
    <row r="24" spans="3:7" ht="15.75" x14ac:dyDescent="0.25">
      <c r="C24" s="53" t="s">
        <v>12</v>
      </c>
      <c r="D24" s="105"/>
      <c r="E24" s="105"/>
      <c r="F24" s="105"/>
      <c r="G24" s="106">
        <v>70000</v>
      </c>
    </row>
    <row r="25" spans="3:7" ht="15.75" x14ac:dyDescent="0.25">
      <c r="C25" s="53" t="s">
        <v>102</v>
      </c>
      <c r="D25" s="105"/>
      <c r="E25" s="105"/>
      <c r="F25" s="105"/>
      <c r="G25" s="106">
        <v>80000</v>
      </c>
    </row>
    <row r="26" spans="3:7" ht="15.75" x14ac:dyDescent="0.25">
      <c r="C26" s="53" t="s">
        <v>14</v>
      </c>
      <c r="D26" s="105"/>
      <c r="E26" s="105"/>
      <c r="F26" s="105"/>
      <c r="G26" s="106">
        <v>85000</v>
      </c>
    </row>
    <row r="27" spans="3:7" ht="15.75" x14ac:dyDescent="0.25">
      <c r="C27" s="53" t="s">
        <v>103</v>
      </c>
      <c r="D27" s="105"/>
      <c r="E27" s="105"/>
      <c r="F27" s="105"/>
      <c r="G27" s="106">
        <v>55000</v>
      </c>
    </row>
    <row r="40" spans="2:8" ht="15.75" x14ac:dyDescent="0.25">
      <c r="C40" s="1"/>
      <c r="D40" s="1"/>
      <c r="E40" s="1"/>
      <c r="F40" s="1"/>
      <c r="G40" s="1"/>
      <c r="H40" s="1"/>
    </row>
    <row r="41" spans="2:8" ht="15.75" x14ac:dyDescent="0.25">
      <c r="C41" s="1"/>
      <c r="D41" s="2" t="s">
        <v>0</v>
      </c>
      <c r="E41" s="3"/>
      <c r="F41" s="1"/>
      <c r="G41" s="1"/>
      <c r="H41" s="1"/>
    </row>
    <row r="42" spans="2:8" ht="15.75" x14ac:dyDescent="0.25">
      <c r="C42" s="1"/>
      <c r="D42" s="2"/>
      <c r="E42" s="3"/>
      <c r="F42" s="1"/>
      <c r="G42" s="1"/>
      <c r="H42" s="1"/>
    </row>
    <row r="43" spans="2:8" ht="15.75" x14ac:dyDescent="0.25">
      <c r="C43" s="2" t="s">
        <v>1</v>
      </c>
      <c r="D43" s="1" t="s">
        <v>2</v>
      </c>
      <c r="E43" s="4">
        <v>0.4</v>
      </c>
      <c r="F43" s="1"/>
      <c r="G43" s="1"/>
      <c r="H43" s="1"/>
    </row>
    <row r="44" spans="2:8" ht="15.75" x14ac:dyDescent="0.25">
      <c r="C44" s="1"/>
      <c r="D44" s="1" t="s">
        <v>3</v>
      </c>
      <c r="E44" s="4">
        <v>0.6</v>
      </c>
      <c r="F44" s="1"/>
      <c r="G44" s="1"/>
      <c r="H44" s="1"/>
    </row>
    <row r="45" spans="2:8" ht="15.75" x14ac:dyDescent="0.25">
      <c r="C45" s="1"/>
      <c r="D45" s="1"/>
      <c r="E45" s="128" t="s">
        <v>121</v>
      </c>
      <c r="F45" s="128"/>
      <c r="G45" s="1"/>
      <c r="H45" s="1"/>
    </row>
    <row r="46" spans="2:8" ht="15.75" x14ac:dyDescent="0.25">
      <c r="B46" s="127" t="s">
        <v>126</v>
      </c>
      <c r="C46" s="1" t="s">
        <v>105</v>
      </c>
      <c r="D46" s="20" t="s">
        <v>106</v>
      </c>
      <c r="E46" s="20"/>
      <c r="F46" s="20"/>
      <c r="G46" s="20"/>
      <c r="H46" s="20"/>
    </row>
    <row r="47" spans="2:8" ht="15.75" x14ac:dyDescent="0.25">
      <c r="C47" s="1"/>
      <c r="D47" s="6"/>
      <c r="E47" s="8" t="s">
        <v>5</v>
      </c>
      <c r="F47" s="8" t="s">
        <v>6</v>
      </c>
      <c r="G47" s="8" t="s">
        <v>7</v>
      </c>
      <c r="H47" s="8" t="s">
        <v>8</v>
      </c>
    </row>
    <row r="48" spans="2:8" ht="15.75" x14ac:dyDescent="0.25">
      <c r="C48" s="1"/>
      <c r="D48" s="6"/>
      <c r="E48" s="6"/>
      <c r="F48" s="6"/>
      <c r="G48" s="6"/>
      <c r="H48" s="6"/>
    </row>
    <row r="49" spans="2:10" ht="15.75" x14ac:dyDescent="0.25">
      <c r="C49" s="1"/>
      <c r="D49" s="9" t="s">
        <v>9</v>
      </c>
      <c r="E49" s="111">
        <v>28000</v>
      </c>
      <c r="F49" s="111">
        <v>32000</v>
      </c>
      <c r="G49" s="111">
        <v>34000</v>
      </c>
      <c r="H49" s="111">
        <v>94000</v>
      </c>
    </row>
    <row r="50" spans="2:10" ht="15.75" x14ac:dyDescent="0.25">
      <c r="C50" s="1"/>
      <c r="D50" s="9" t="s">
        <v>10</v>
      </c>
      <c r="E50" s="108">
        <v>36000</v>
      </c>
      <c r="F50" s="108">
        <v>42000</v>
      </c>
      <c r="G50" s="108">
        <v>48000</v>
      </c>
      <c r="H50" s="108">
        <v>126000</v>
      </c>
    </row>
    <row r="51" spans="2:10" ht="15.75" x14ac:dyDescent="0.25">
      <c r="C51" s="1"/>
      <c r="D51" s="15" t="s">
        <v>15</v>
      </c>
      <c r="E51" s="125">
        <f>SUM(E49:E50)</f>
        <v>64000</v>
      </c>
      <c r="F51" s="125">
        <f>SUM(F49:F50)</f>
        <v>74000</v>
      </c>
      <c r="G51" s="125">
        <f>SUM(G49:G50)</f>
        <v>82000</v>
      </c>
      <c r="H51" s="125">
        <f>SUM(H49:H50)</f>
        <v>220000</v>
      </c>
    </row>
    <row r="52" spans="2:10" ht="15.75" x14ac:dyDescent="0.25">
      <c r="C52" s="1"/>
      <c r="D52" s="17"/>
      <c r="E52" s="18"/>
      <c r="F52" s="18"/>
      <c r="G52" s="18"/>
      <c r="H52" s="18"/>
    </row>
    <row r="53" spans="2:10" ht="15.75" x14ac:dyDescent="0.25">
      <c r="C53" s="1"/>
      <c r="D53" s="17"/>
      <c r="E53" s="18"/>
      <c r="F53" s="18"/>
      <c r="G53" s="18"/>
      <c r="H53" s="18"/>
    </row>
    <row r="54" spans="2:10" ht="15.75" x14ac:dyDescent="0.25">
      <c r="C54" s="1"/>
      <c r="D54" s="1"/>
      <c r="E54" s="1"/>
      <c r="F54" s="1"/>
      <c r="G54" s="1"/>
      <c r="H54" s="1"/>
    </row>
    <row r="55" spans="2:10" ht="15.75" x14ac:dyDescent="0.25">
      <c r="C55" s="1"/>
      <c r="D55" s="1"/>
      <c r="E55" s="1"/>
      <c r="F55" s="1"/>
      <c r="G55" s="1"/>
      <c r="H55" s="1"/>
    </row>
    <row r="56" spans="2:10" ht="15.75" x14ac:dyDescent="0.25">
      <c r="B56" s="127" t="s">
        <v>124</v>
      </c>
      <c r="C56" s="1" t="s">
        <v>111</v>
      </c>
      <c r="D56" s="31" t="s">
        <v>121</v>
      </c>
      <c r="E56" s="31"/>
      <c r="F56" s="31"/>
      <c r="G56" s="31"/>
      <c r="H56" s="31"/>
    </row>
    <row r="57" spans="2:10" ht="15.75" x14ac:dyDescent="0.25">
      <c r="C57" s="1"/>
      <c r="D57" s="20" t="s">
        <v>24</v>
      </c>
      <c r="E57" s="20"/>
      <c r="F57" s="20"/>
      <c r="G57" s="20"/>
      <c r="H57" s="20"/>
    </row>
    <row r="58" spans="2:10" ht="15.75" x14ac:dyDescent="0.25">
      <c r="C58" s="1"/>
      <c r="D58" s="21"/>
      <c r="E58" s="21"/>
      <c r="F58" s="21"/>
      <c r="G58" s="21"/>
      <c r="H58" s="21"/>
    </row>
    <row r="59" spans="2:10" ht="15.75" x14ac:dyDescent="0.25">
      <c r="C59" s="1"/>
      <c r="D59" s="5"/>
      <c r="E59" s="32"/>
      <c r="F59" s="6"/>
      <c r="G59" s="6"/>
      <c r="H59" s="22"/>
    </row>
    <row r="60" spans="2:10" ht="15.75" x14ac:dyDescent="0.25">
      <c r="C60" s="1"/>
      <c r="D60" s="11"/>
      <c r="E60" s="33" t="s">
        <v>5</v>
      </c>
      <c r="F60" s="33" t="s">
        <v>6</v>
      </c>
      <c r="G60" s="33" t="s">
        <v>7</v>
      </c>
      <c r="H60" s="33" t="s">
        <v>8</v>
      </c>
    </row>
    <row r="61" spans="2:10" ht="15.75" x14ac:dyDescent="0.25">
      <c r="C61" s="1"/>
      <c r="D61" s="11" t="s">
        <v>107</v>
      </c>
      <c r="E61" s="34">
        <v>49000</v>
      </c>
      <c r="F61" s="34">
        <v>56000</v>
      </c>
      <c r="G61" s="34">
        <v>59500</v>
      </c>
      <c r="H61" s="35">
        <f>SUM(E61:G61)</f>
        <v>164500</v>
      </c>
      <c r="J61" s="107" t="s">
        <v>109</v>
      </c>
    </row>
    <row r="62" spans="2:10" ht="15.75" x14ac:dyDescent="0.25">
      <c r="C62" s="1"/>
      <c r="D62" s="11" t="s">
        <v>26</v>
      </c>
      <c r="E62" s="36">
        <v>11200</v>
      </c>
      <c r="F62" s="36">
        <v>11900</v>
      </c>
      <c r="G62" s="36">
        <v>7700</v>
      </c>
      <c r="H62" s="37">
        <f>G62</f>
        <v>7700</v>
      </c>
      <c r="J62" s="107" t="s">
        <v>110</v>
      </c>
    </row>
    <row r="63" spans="2:10" ht="15.75" x14ac:dyDescent="0.25">
      <c r="C63" s="1"/>
      <c r="D63" s="11" t="s">
        <v>108</v>
      </c>
      <c r="E63" s="38">
        <v>60200</v>
      </c>
      <c r="F63" s="34">
        <f t="shared" ref="F63:G63" si="0">F61+F62</f>
        <v>67900</v>
      </c>
      <c r="G63" s="34">
        <f t="shared" si="0"/>
        <v>67200</v>
      </c>
      <c r="H63" s="37">
        <f>H61+H62</f>
        <v>172200</v>
      </c>
    </row>
    <row r="64" spans="2:10" ht="15.75" x14ac:dyDescent="0.25">
      <c r="C64" s="1"/>
      <c r="D64" s="11" t="s">
        <v>28</v>
      </c>
      <c r="E64" s="38">
        <f>E61*0.2</f>
        <v>9800</v>
      </c>
      <c r="F64" s="34">
        <f>E62</f>
        <v>11200</v>
      </c>
      <c r="G64" s="34">
        <f>F62</f>
        <v>11900</v>
      </c>
      <c r="H64" s="37">
        <f>E64</f>
        <v>9800</v>
      </c>
    </row>
    <row r="65" spans="2:8" ht="15.75" x14ac:dyDescent="0.25">
      <c r="C65" s="1"/>
      <c r="D65" s="11" t="s">
        <v>29</v>
      </c>
      <c r="E65" s="38">
        <f>E63-E64</f>
        <v>50400</v>
      </c>
      <c r="F65" s="34">
        <f t="shared" ref="F65" si="1">F63-F64</f>
        <v>56700</v>
      </c>
      <c r="G65" s="34">
        <f>G63-G64</f>
        <v>55300</v>
      </c>
      <c r="H65" s="37">
        <f>H63-H64</f>
        <v>162400</v>
      </c>
    </row>
    <row r="66" spans="2:8" ht="15.75" x14ac:dyDescent="0.25">
      <c r="C66" s="1"/>
      <c r="D66" s="1"/>
      <c r="E66" s="1"/>
      <c r="F66" s="1"/>
      <c r="G66" s="1"/>
      <c r="H66" s="1"/>
    </row>
    <row r="67" spans="2:8" ht="15.75" x14ac:dyDescent="0.25">
      <c r="B67" s="127" t="s">
        <v>125</v>
      </c>
      <c r="C67" s="2"/>
      <c r="D67" s="5" t="s">
        <v>31</v>
      </c>
      <c r="E67" s="6"/>
      <c r="F67" s="6"/>
      <c r="G67" s="6"/>
      <c r="H67" s="22"/>
    </row>
    <row r="68" spans="2:8" ht="15.75" x14ac:dyDescent="0.25">
      <c r="C68" s="1"/>
      <c r="D68" s="5"/>
      <c r="E68" s="6"/>
      <c r="F68" s="6"/>
      <c r="G68" s="6"/>
      <c r="H68" s="22"/>
    </row>
    <row r="69" spans="2:8" ht="15.75" x14ac:dyDescent="0.25">
      <c r="C69" s="1"/>
      <c r="D69" s="11"/>
      <c r="E69" s="8" t="s">
        <v>5</v>
      </c>
      <c r="F69" s="8" t="s">
        <v>6</v>
      </c>
      <c r="G69" s="8" t="s">
        <v>7</v>
      </c>
      <c r="H69" s="8" t="s">
        <v>8</v>
      </c>
    </row>
    <row r="70" spans="2:8" ht="15.75" x14ac:dyDescent="0.25">
      <c r="C70" s="1"/>
      <c r="D70" s="9" t="s">
        <v>33</v>
      </c>
      <c r="E70" s="108">
        <v>32550</v>
      </c>
      <c r="F70" s="119">
        <v>0</v>
      </c>
      <c r="G70" s="119">
        <v>0</v>
      </c>
      <c r="H70" s="119">
        <f>F70+G70+E70</f>
        <v>32550</v>
      </c>
    </row>
    <row r="71" spans="2:8" ht="15.75" x14ac:dyDescent="0.25">
      <c r="C71" s="1"/>
      <c r="D71" s="9" t="s">
        <v>34</v>
      </c>
      <c r="E71" s="120">
        <v>12600</v>
      </c>
      <c r="F71" s="121">
        <f>E65*0.75</f>
        <v>37800</v>
      </c>
      <c r="G71" s="109">
        <v>0</v>
      </c>
      <c r="H71" s="122">
        <f>F71+G71+E71</f>
        <v>50400</v>
      </c>
    </row>
    <row r="72" spans="2:8" ht="15.75" x14ac:dyDescent="0.25">
      <c r="C72" s="1"/>
      <c r="D72" s="9" t="s">
        <v>35</v>
      </c>
      <c r="E72" s="116">
        <v>0</v>
      </c>
      <c r="F72" s="123">
        <f>F65*0.25</f>
        <v>14175</v>
      </c>
      <c r="G72" s="124">
        <f>F65*0.75</f>
        <v>42525</v>
      </c>
      <c r="H72" s="122">
        <f>SUM(E72:G72)</f>
        <v>56700</v>
      </c>
    </row>
    <row r="73" spans="2:8" ht="15.75" x14ac:dyDescent="0.25">
      <c r="C73" s="1"/>
      <c r="D73" s="9" t="s">
        <v>36</v>
      </c>
      <c r="E73" s="109">
        <v>0</v>
      </c>
      <c r="F73" s="120">
        <v>0</v>
      </c>
      <c r="G73" s="124">
        <f>G65*0.25</f>
        <v>13825</v>
      </c>
      <c r="H73" s="122">
        <f>SUM(E73:G73)</f>
        <v>13825</v>
      </c>
    </row>
    <row r="74" spans="2:8" ht="15.75" x14ac:dyDescent="0.25">
      <c r="C74" s="1"/>
      <c r="D74" s="9" t="s">
        <v>37</v>
      </c>
      <c r="E74" s="108">
        <f>SUM(E70:E73)</f>
        <v>45150</v>
      </c>
      <c r="F74" s="108">
        <f>SUM(F70:F73)</f>
        <v>51975</v>
      </c>
      <c r="G74" s="108">
        <f>SUM(G70:G73)</f>
        <v>56350</v>
      </c>
      <c r="H74" s="108">
        <f>SUM(H70:H73)</f>
        <v>153475</v>
      </c>
    </row>
    <row r="75" spans="2:8" ht="15.75" x14ac:dyDescent="0.25">
      <c r="C75" s="1"/>
      <c r="D75" s="1"/>
      <c r="E75" s="1"/>
      <c r="F75" s="1"/>
      <c r="G75" s="1"/>
      <c r="H75" s="1"/>
    </row>
    <row r="76" spans="2:8" ht="15.75" x14ac:dyDescent="0.25">
      <c r="C76" s="1"/>
      <c r="D76" s="1"/>
      <c r="E76" s="1"/>
      <c r="F76" s="1"/>
      <c r="G76" s="1"/>
      <c r="H76" s="1"/>
    </row>
    <row r="77" spans="2:8" ht="15.75" x14ac:dyDescent="0.25">
      <c r="C77" s="1"/>
      <c r="D77" s="6"/>
      <c r="E77" s="49"/>
      <c r="F77" s="49"/>
      <c r="G77" s="49"/>
      <c r="H77" s="49"/>
    </row>
    <row r="78" spans="2:8" ht="15.75" x14ac:dyDescent="0.25">
      <c r="B78" s="127" t="s">
        <v>123</v>
      </c>
      <c r="C78" s="1" t="s">
        <v>111</v>
      </c>
      <c r="D78" s="50" t="s">
        <v>121</v>
      </c>
      <c r="E78" s="50"/>
      <c r="F78" s="50"/>
      <c r="G78" s="50"/>
      <c r="H78" s="50"/>
    </row>
    <row r="79" spans="2:8" ht="15.75" x14ac:dyDescent="0.25">
      <c r="C79" s="1"/>
      <c r="D79" s="51" t="s">
        <v>38</v>
      </c>
      <c r="E79" s="51"/>
      <c r="F79" s="51"/>
      <c r="G79" s="51"/>
      <c r="H79" s="51"/>
    </row>
    <row r="80" spans="2:8" ht="15.75" x14ac:dyDescent="0.25">
      <c r="C80" s="1"/>
      <c r="D80" s="52"/>
      <c r="E80" s="52"/>
      <c r="F80" s="52"/>
      <c r="G80" s="52"/>
      <c r="H80" s="52"/>
    </row>
    <row r="81" spans="2:8" ht="15.75" x14ac:dyDescent="0.25">
      <c r="C81" s="1"/>
      <c r="D81" s="12"/>
      <c r="E81" s="33" t="s">
        <v>5</v>
      </c>
      <c r="F81" s="33" t="s">
        <v>6</v>
      </c>
      <c r="G81" s="33" t="s">
        <v>7</v>
      </c>
      <c r="H81" s="33" t="s">
        <v>8</v>
      </c>
    </row>
    <row r="82" spans="2:8" ht="15.75" x14ac:dyDescent="0.25">
      <c r="C82" s="1"/>
      <c r="D82" s="53" t="s">
        <v>39</v>
      </c>
      <c r="E82" s="54"/>
      <c r="F82" s="54"/>
      <c r="G82" s="54"/>
      <c r="H82" s="54"/>
    </row>
    <row r="83" spans="2:8" ht="15.75" x14ac:dyDescent="0.25">
      <c r="C83" s="1"/>
      <c r="D83" s="12" t="s">
        <v>112</v>
      </c>
      <c r="E83" s="112">
        <v>12000</v>
      </c>
      <c r="F83" s="112">
        <v>12000</v>
      </c>
      <c r="G83" s="112">
        <v>12000</v>
      </c>
      <c r="H83" s="113">
        <f>SUM(E83:G83)</f>
        <v>36000</v>
      </c>
    </row>
    <row r="84" spans="2:8" ht="15.75" x14ac:dyDescent="0.25">
      <c r="C84" s="1"/>
      <c r="D84" s="57" t="s">
        <v>41</v>
      </c>
      <c r="E84" s="114">
        <v>1800</v>
      </c>
      <c r="F84" s="114">
        <v>1800</v>
      </c>
      <c r="G84" s="114">
        <v>1800</v>
      </c>
      <c r="H84" s="115">
        <f t="shared" ref="H84" si="2">SUM(E84:G84)</f>
        <v>5400</v>
      </c>
    </row>
    <row r="85" spans="2:8" ht="15.75" x14ac:dyDescent="0.25">
      <c r="C85" s="1" t="s">
        <v>113</v>
      </c>
      <c r="D85" s="57" t="s">
        <v>42</v>
      </c>
      <c r="E85" s="116">
        <v>5600</v>
      </c>
      <c r="F85" s="117">
        <v>6400</v>
      </c>
      <c r="G85" s="117">
        <v>6800</v>
      </c>
      <c r="H85" s="115">
        <f>SUM(E85:G85)</f>
        <v>18800</v>
      </c>
    </row>
    <row r="86" spans="2:8" ht="15.75" x14ac:dyDescent="0.25">
      <c r="C86" s="1"/>
      <c r="D86" s="57" t="s">
        <v>43</v>
      </c>
      <c r="E86" s="118">
        <f>SUM(E83:E85)</f>
        <v>19400</v>
      </c>
      <c r="F86" s="113">
        <f t="shared" ref="F86:H86" si="3">SUM(F83:F85)</f>
        <v>20200</v>
      </c>
      <c r="G86" s="113">
        <f t="shared" si="3"/>
        <v>20600</v>
      </c>
      <c r="H86" s="113">
        <f t="shared" si="3"/>
        <v>60200</v>
      </c>
    </row>
    <row r="87" spans="2:8" ht="15.75" x14ac:dyDescent="0.25">
      <c r="C87" s="1"/>
      <c r="D87" s="1"/>
      <c r="E87" s="1"/>
      <c r="F87" s="1"/>
      <c r="G87" s="1"/>
      <c r="H87" s="1"/>
    </row>
    <row r="88" spans="2:8" ht="15.75" x14ac:dyDescent="0.25">
      <c r="C88" s="1"/>
      <c r="D88" s="31"/>
      <c r="E88" s="31"/>
      <c r="F88" s="31"/>
      <c r="G88" s="31"/>
      <c r="H88" s="31"/>
    </row>
    <row r="89" spans="2:8" ht="15.75" x14ac:dyDescent="0.25">
      <c r="C89" s="1"/>
      <c r="D89" s="1"/>
      <c r="E89" s="1"/>
      <c r="F89" s="1"/>
      <c r="G89" s="1"/>
      <c r="H89" s="1"/>
    </row>
    <row r="90" spans="2:8" ht="15.75" x14ac:dyDescent="0.25">
      <c r="B90" s="127" t="s">
        <v>122</v>
      </c>
      <c r="C90" s="1" t="s">
        <v>111</v>
      </c>
      <c r="D90" s="50" t="s">
        <v>121</v>
      </c>
      <c r="E90" s="50"/>
      <c r="F90" s="50"/>
      <c r="G90" s="50"/>
      <c r="H90" s="50"/>
    </row>
    <row r="91" spans="2:8" ht="15.75" x14ac:dyDescent="0.25">
      <c r="C91" s="1"/>
      <c r="D91" s="61" t="s">
        <v>120</v>
      </c>
      <c r="E91" s="61"/>
      <c r="F91" s="61"/>
      <c r="G91" s="61"/>
      <c r="H91" s="61"/>
    </row>
    <row r="92" spans="2:8" ht="15.75" x14ac:dyDescent="0.25">
      <c r="C92" s="1"/>
      <c r="D92" s="1"/>
      <c r="E92" s="1"/>
      <c r="F92" s="1"/>
      <c r="G92" s="1"/>
      <c r="H92" s="1"/>
    </row>
    <row r="93" spans="2:8" ht="15.75" x14ac:dyDescent="0.25">
      <c r="C93" s="1"/>
      <c r="D93" s="62"/>
      <c r="E93" s="33" t="s">
        <v>5</v>
      </c>
      <c r="F93" s="33" t="s">
        <v>6</v>
      </c>
      <c r="G93" s="33" t="s">
        <v>7</v>
      </c>
      <c r="H93" s="33" t="s">
        <v>8</v>
      </c>
    </row>
    <row r="94" spans="2:8" ht="15.75" x14ac:dyDescent="0.25">
      <c r="C94" s="1"/>
      <c r="D94" s="62"/>
      <c r="E94" s="11"/>
      <c r="F94" s="11"/>
      <c r="G94" s="11"/>
      <c r="H94" s="12"/>
    </row>
    <row r="95" spans="2:8" ht="15.75" x14ac:dyDescent="0.25">
      <c r="C95" s="1"/>
      <c r="D95" s="12" t="s">
        <v>114</v>
      </c>
      <c r="E95" s="108">
        <v>6000</v>
      </c>
      <c r="F95" s="108">
        <f>E111</f>
        <v>5450</v>
      </c>
      <c r="G95" s="108">
        <f>F111</f>
        <v>5275</v>
      </c>
      <c r="H95" s="108">
        <v>6000</v>
      </c>
    </row>
    <row r="96" spans="2:8" ht="15.75" x14ac:dyDescent="0.25">
      <c r="C96" s="1"/>
      <c r="D96" s="12" t="s">
        <v>115</v>
      </c>
      <c r="E96" s="108">
        <f>E51</f>
        <v>64000</v>
      </c>
      <c r="F96" s="108">
        <f>F51</f>
        <v>74000</v>
      </c>
      <c r="G96" s="108">
        <f>G51</f>
        <v>82000</v>
      </c>
      <c r="H96" s="108">
        <f>SUM(E96:G96)</f>
        <v>220000</v>
      </c>
    </row>
    <row r="97" spans="3:8" ht="15.75" x14ac:dyDescent="0.25">
      <c r="C97" s="1"/>
      <c r="D97" s="64" t="s">
        <v>47</v>
      </c>
      <c r="E97" s="108">
        <f>E95+E96</f>
        <v>70000</v>
      </c>
      <c r="F97" s="108">
        <f>F95+F96</f>
        <v>79450</v>
      </c>
      <c r="G97" s="108">
        <f>G95+G96</f>
        <v>87275</v>
      </c>
      <c r="H97" s="108">
        <f>H95+H96</f>
        <v>226000</v>
      </c>
    </row>
    <row r="98" spans="3:8" ht="15.75" x14ac:dyDescent="0.25">
      <c r="C98" s="1"/>
      <c r="D98" s="12" t="s">
        <v>48</v>
      </c>
      <c r="E98" s="109"/>
      <c r="F98" s="109"/>
      <c r="G98" s="109"/>
      <c r="H98" s="109"/>
    </row>
    <row r="99" spans="3:8" ht="15.75" x14ac:dyDescent="0.25">
      <c r="C99" s="1"/>
      <c r="D99" s="12" t="s">
        <v>49</v>
      </c>
      <c r="E99" s="110">
        <f>E74</f>
        <v>45150</v>
      </c>
      <c r="F99" s="110">
        <f>F74</f>
        <v>51975</v>
      </c>
      <c r="G99" s="110">
        <f>G74</f>
        <v>56350</v>
      </c>
      <c r="H99" s="110">
        <f>SUM(E99:G99)</f>
        <v>153475</v>
      </c>
    </row>
    <row r="100" spans="3:8" ht="15.75" x14ac:dyDescent="0.25">
      <c r="C100" s="1"/>
      <c r="D100" s="12" t="s">
        <v>50</v>
      </c>
      <c r="E100" s="109">
        <f>E86</f>
        <v>19400</v>
      </c>
      <c r="F100" s="109">
        <f t="shared" ref="F100:G100" si="4">F86</f>
        <v>20200</v>
      </c>
      <c r="G100" s="109">
        <f t="shared" si="4"/>
        <v>20600</v>
      </c>
      <c r="H100" s="109">
        <f t="shared" ref="H100:H101" si="5">SUM(E100:G100)</f>
        <v>60200</v>
      </c>
    </row>
    <row r="101" spans="3:8" ht="15.75" x14ac:dyDescent="0.25">
      <c r="C101" s="1" t="s">
        <v>116</v>
      </c>
      <c r="D101" s="12" t="s">
        <v>51</v>
      </c>
      <c r="E101" s="109">
        <v>3000</v>
      </c>
      <c r="F101" s="109">
        <v>8000</v>
      </c>
      <c r="G101" s="109">
        <v>0</v>
      </c>
      <c r="H101" s="109">
        <f t="shared" si="5"/>
        <v>11000</v>
      </c>
    </row>
    <row r="102" spans="3:8" ht="15.75" x14ac:dyDescent="0.25">
      <c r="C102" s="1"/>
      <c r="D102" s="64" t="s">
        <v>52</v>
      </c>
      <c r="E102" s="109">
        <f>SUM(E99:E101)</f>
        <v>67550</v>
      </c>
      <c r="F102" s="109">
        <f>SUM(F99:F101)</f>
        <v>80175</v>
      </c>
      <c r="G102" s="109">
        <f>SUM(G99:G101)</f>
        <v>76950</v>
      </c>
      <c r="H102" s="109">
        <f>SUM(H99:H101)</f>
        <v>224675</v>
      </c>
    </row>
    <row r="103" spans="3:8" ht="15.75" x14ac:dyDescent="0.25">
      <c r="C103" s="1"/>
      <c r="D103" s="12"/>
      <c r="E103" s="109"/>
      <c r="F103" s="109"/>
      <c r="G103" s="109"/>
      <c r="H103" s="109"/>
    </row>
    <row r="104" spans="3:8" ht="15.75" x14ac:dyDescent="0.25">
      <c r="C104" s="1"/>
      <c r="D104" s="64" t="s">
        <v>53</v>
      </c>
      <c r="E104" s="109">
        <f>E97-E102</f>
        <v>2450</v>
      </c>
      <c r="F104" s="109">
        <f>F97-F102</f>
        <v>-725</v>
      </c>
      <c r="G104" s="109">
        <f>G97-G102</f>
        <v>10325</v>
      </c>
      <c r="H104" s="109">
        <f>H97-H102</f>
        <v>1325</v>
      </c>
    </row>
    <row r="105" spans="3:8" ht="15.75" x14ac:dyDescent="0.25">
      <c r="C105" s="1"/>
      <c r="D105" s="64" t="s">
        <v>54</v>
      </c>
      <c r="E105" s="109"/>
      <c r="F105" s="109"/>
      <c r="G105" s="109"/>
      <c r="H105" s="109"/>
    </row>
    <row r="106" spans="3:8" ht="15.75" x14ac:dyDescent="0.25">
      <c r="C106" s="1"/>
      <c r="D106" s="12" t="s">
        <v>55</v>
      </c>
      <c r="E106" s="109">
        <v>3000</v>
      </c>
      <c r="F106" s="109">
        <v>6000</v>
      </c>
      <c r="G106" s="109">
        <v>0</v>
      </c>
      <c r="H106" s="109">
        <f>SUM(E106:G106)</f>
        <v>9000</v>
      </c>
    </row>
    <row r="107" spans="3:8" ht="15.75" x14ac:dyDescent="0.25">
      <c r="C107" s="1"/>
      <c r="D107" s="12" t="s">
        <v>56</v>
      </c>
      <c r="E107" s="109">
        <v>0</v>
      </c>
      <c r="F107" s="109">
        <v>0</v>
      </c>
      <c r="G107" s="126">
        <v>-9000</v>
      </c>
      <c r="H107" s="126">
        <f>SUM(E107:G107)</f>
        <v>-9000</v>
      </c>
    </row>
    <row r="108" spans="3:8" ht="15.75" x14ac:dyDescent="0.25">
      <c r="C108" s="1"/>
      <c r="D108" s="70" t="s">
        <v>57</v>
      </c>
      <c r="E108" s="109">
        <v>0</v>
      </c>
      <c r="F108" s="109">
        <v>0</v>
      </c>
      <c r="G108" s="129">
        <v>-210</v>
      </c>
      <c r="H108" s="129">
        <f>SUM(E108:G108)</f>
        <v>-210</v>
      </c>
    </row>
    <row r="109" spans="3:8" ht="15.75" x14ac:dyDescent="0.25">
      <c r="C109" s="1"/>
      <c r="D109" s="12" t="s">
        <v>58</v>
      </c>
      <c r="E109" s="109">
        <f>E106-E107-E108</f>
        <v>3000</v>
      </c>
      <c r="F109" s="109">
        <f t="shared" ref="F109" si="6">F106-F107-F108</f>
        <v>6000</v>
      </c>
      <c r="G109" s="126">
        <f>G106+G107+G108</f>
        <v>-9210</v>
      </c>
      <c r="H109" s="126">
        <f>SUM(E109:G109)</f>
        <v>-210</v>
      </c>
    </row>
    <row r="110" spans="3:8" ht="15.75" x14ac:dyDescent="0.25">
      <c r="C110" s="1"/>
      <c r="D110" s="12"/>
      <c r="E110" s="109"/>
      <c r="F110" s="109"/>
      <c r="G110" s="109"/>
      <c r="H110" s="109"/>
    </row>
    <row r="111" spans="3:8" ht="15.75" x14ac:dyDescent="0.25">
      <c r="C111" s="1"/>
      <c r="D111" s="34" t="s">
        <v>59</v>
      </c>
      <c r="E111" s="111">
        <f>E104+E109</f>
        <v>5450</v>
      </c>
      <c r="F111" s="111">
        <f>F104+F109</f>
        <v>5275</v>
      </c>
      <c r="G111" s="111">
        <f>G104+G109</f>
        <v>1115</v>
      </c>
      <c r="H111" s="111">
        <f>H104+H109</f>
        <v>1115</v>
      </c>
    </row>
    <row r="112" spans="3:8" ht="15.75" x14ac:dyDescent="0.25">
      <c r="C112" s="1"/>
      <c r="D112" s="73"/>
      <c r="E112" s="73"/>
      <c r="F112" s="73"/>
      <c r="G112" s="73"/>
      <c r="H112" s="73"/>
    </row>
    <row r="113" spans="4:4" x14ac:dyDescent="0.25">
      <c r="D113" s="107" t="s">
        <v>117</v>
      </c>
    </row>
    <row r="114" spans="4:4" x14ac:dyDescent="0.25">
      <c r="D114" s="107" t="s">
        <v>119</v>
      </c>
    </row>
    <row r="115" spans="4:4" x14ac:dyDescent="0.25">
      <c r="D115" s="107" t="s">
        <v>118</v>
      </c>
    </row>
  </sheetData>
  <mergeCells count="11">
    <mergeCell ref="D91:H91"/>
    <mergeCell ref="D46:H46"/>
    <mergeCell ref="E45:F45"/>
    <mergeCell ref="D78:H78"/>
    <mergeCell ref="D79:H79"/>
    <mergeCell ref="D80:H80"/>
    <mergeCell ref="D88:H88"/>
    <mergeCell ref="D90:H90"/>
    <mergeCell ref="D56:H56"/>
    <mergeCell ref="D57:H57"/>
    <mergeCell ref="D58:H5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Sheet2</vt:lpstr>
    </vt:vector>
  </TitlesOfParts>
  <Company>Defense Contract Audit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Ann, Ms, DCAA</dc:creator>
  <cp:lastModifiedBy>Ngo, Ann, Ms, DCAA</cp:lastModifiedBy>
  <dcterms:created xsi:type="dcterms:W3CDTF">2015-11-05T20:40:19Z</dcterms:created>
  <dcterms:modified xsi:type="dcterms:W3CDTF">2015-11-05T21:10:00Z</dcterms:modified>
</cp:coreProperties>
</file>