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C:\Users\jailo\Documents\"/>
    </mc:Choice>
  </mc:AlternateContent>
  <bookViews>
    <workbookView xWindow="0" yWindow="0" windowWidth="11115" windowHeight="900" activeTab="3"/>
  </bookViews>
  <sheets>
    <sheet name="Insurance" sheetId="1" r:id="rId1"/>
    <sheet name="Scenario Summary" sheetId="5" r:id="rId2"/>
    <sheet name="Facilities" sheetId="2" r:id="rId3"/>
    <sheet name="Sales" sheetId="3" r:id="rId4"/>
    <sheet name="Inventory" sheetId="4" r:id="rId5"/>
  </sheets>
  <definedNames>
    <definedName name="_xlnm._FilterDatabase" localSheetId="0" hidden="1">Insurance!$A$4:$F$34</definedName>
    <definedName name="_xlnm.Criteria" localSheetId="0">Insurance!$H$24:$M$25</definedName>
    <definedName name="_xlnm.Extract" localSheetId="0">Insurance!$A$37:$F$37</definedName>
  </definedNames>
  <calcPr calcId="171027" concurrentCalc="0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8" i="3"/>
  <c r="E7" i="2"/>
  <c r="E8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B12" i="2"/>
  <c r="E12" i="2"/>
  <c r="F12" i="2"/>
  <c r="B13" i="2"/>
  <c r="E13" i="2"/>
  <c r="F13" i="2"/>
  <c r="B14" i="2"/>
  <c r="E14" i="2"/>
  <c r="F14" i="2"/>
  <c r="B15" i="2"/>
  <c r="E15" i="2"/>
  <c r="F15" i="2"/>
  <c r="B16" i="2"/>
  <c r="E16" i="2"/>
  <c r="F16" i="2"/>
  <c r="B17" i="2"/>
  <c r="E17" i="2"/>
  <c r="F17" i="2"/>
  <c r="B18" i="2"/>
  <c r="E18" i="2"/>
  <c r="F18" i="2"/>
  <c r="B19" i="2"/>
  <c r="E19" i="2"/>
  <c r="F19" i="2"/>
  <c r="B20" i="2"/>
  <c r="E20" i="2"/>
  <c r="F20" i="2"/>
  <c r="B21" i="2"/>
  <c r="E21" i="2"/>
  <c r="F21" i="2"/>
  <c r="B22" i="2"/>
  <c r="E22" i="2"/>
  <c r="F22" i="2"/>
  <c r="B23" i="2"/>
  <c r="E23" i="2"/>
  <c r="F23" i="2"/>
  <c r="B24" i="2"/>
  <c r="E24" i="2"/>
  <c r="F24" i="2"/>
  <c r="B25" i="2"/>
  <c r="E25" i="2"/>
  <c r="F25" i="2"/>
  <c r="B26" i="2"/>
  <c r="E26" i="2"/>
  <c r="F26" i="2"/>
  <c r="B27" i="2"/>
  <c r="E27" i="2"/>
  <c r="F27" i="2"/>
  <c r="B28" i="2"/>
  <c r="E28" i="2"/>
  <c r="F28" i="2"/>
  <c r="B29" i="2"/>
  <c r="E29" i="2"/>
  <c r="F29" i="2"/>
  <c r="B30" i="2"/>
  <c r="E30" i="2"/>
  <c r="F30" i="2"/>
  <c r="B31" i="2"/>
  <c r="E31" i="2"/>
  <c r="F31" i="2"/>
  <c r="B32" i="2"/>
  <c r="E32" i="2"/>
  <c r="F32" i="2"/>
  <c r="B33" i="2"/>
  <c r="E33" i="2"/>
  <c r="F33" i="2"/>
  <c r="B34" i="2"/>
  <c r="E34" i="2"/>
  <c r="F34" i="2"/>
  <c r="B35" i="2"/>
  <c r="E35" i="2"/>
  <c r="F35" i="2"/>
  <c r="B36" i="2"/>
  <c r="E36" i="2"/>
  <c r="F36" i="2"/>
  <c r="B37" i="2"/>
  <c r="E37" i="2"/>
  <c r="F37" i="2"/>
  <c r="B38" i="2"/>
  <c r="E38" i="2"/>
  <c r="F38" i="2"/>
  <c r="B39" i="2"/>
  <c r="E39" i="2"/>
  <c r="F39" i="2"/>
  <c r="B40" i="2"/>
  <c r="E40" i="2"/>
  <c r="F40" i="2"/>
  <c r="B41" i="2"/>
  <c r="E41" i="2"/>
  <c r="F41" i="2"/>
  <c r="B42" i="2"/>
  <c r="E42" i="2"/>
  <c r="F42" i="2"/>
  <c r="B43" i="2"/>
  <c r="E43" i="2"/>
  <c r="F43" i="2"/>
  <c r="B44" i="2"/>
  <c r="E44" i="2"/>
  <c r="F44" i="2"/>
  <c r="B45" i="2"/>
  <c r="E45" i="2"/>
  <c r="F45" i="2"/>
  <c r="B46" i="2"/>
  <c r="E46" i="2"/>
  <c r="F46" i="2"/>
  <c r="B47" i="2"/>
  <c r="E47" i="2"/>
  <c r="F47" i="2"/>
  <c r="B48" i="2"/>
  <c r="E48" i="2"/>
  <c r="F48" i="2"/>
  <c r="B49" i="2"/>
  <c r="E49" i="2"/>
  <c r="F49" i="2"/>
  <c r="B50" i="2"/>
  <c r="E50" i="2"/>
  <c r="F50" i="2"/>
  <c r="B51" i="2"/>
  <c r="E51" i="2"/>
  <c r="F51" i="2"/>
  <c r="B52" i="2"/>
  <c r="E52" i="2"/>
  <c r="F52" i="2"/>
  <c r="B53" i="2"/>
  <c r="E53" i="2"/>
  <c r="F53" i="2"/>
  <c r="B54" i="2"/>
  <c r="E54" i="2"/>
  <c r="F54" i="2"/>
  <c r="B55" i="2"/>
  <c r="E55" i="2"/>
  <c r="F55" i="2"/>
  <c r="B56" i="2"/>
  <c r="E56" i="2"/>
  <c r="F56" i="2"/>
  <c r="B57" i="2"/>
  <c r="E57" i="2"/>
  <c r="F57" i="2"/>
  <c r="B58" i="2"/>
  <c r="E58" i="2"/>
  <c r="F58" i="2"/>
  <c r="B59" i="2"/>
  <c r="E59" i="2"/>
  <c r="F59" i="2"/>
  <c r="B60" i="2"/>
  <c r="E60" i="2"/>
  <c r="F60" i="2"/>
  <c r="B61" i="2"/>
  <c r="E61" i="2"/>
  <c r="F61" i="2"/>
  <c r="B62" i="2"/>
  <c r="E62" i="2"/>
  <c r="F62" i="2"/>
  <c r="B63" i="2"/>
  <c r="E63" i="2"/>
  <c r="F63" i="2"/>
  <c r="B64" i="2"/>
  <c r="E64" i="2"/>
  <c r="F64" i="2"/>
  <c r="B65" i="2"/>
  <c r="E65" i="2"/>
  <c r="F65" i="2"/>
  <c r="B66" i="2"/>
  <c r="E66" i="2"/>
  <c r="F66" i="2"/>
  <c r="B67" i="2"/>
  <c r="E67" i="2"/>
  <c r="F67" i="2"/>
  <c r="B68" i="2"/>
  <c r="E68" i="2"/>
  <c r="F68" i="2"/>
  <c r="B69" i="2"/>
  <c r="E69" i="2"/>
  <c r="F69" i="2"/>
  <c r="B70" i="2"/>
  <c r="E70" i="2"/>
  <c r="F70" i="2"/>
  <c r="B71" i="2"/>
  <c r="E71" i="2"/>
  <c r="F71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B6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12" i="2"/>
  <c r="H12" i="2"/>
  <c r="G12" i="2"/>
  <c r="D12" i="2"/>
  <c r="H10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5" i="1"/>
  <c r="F5" i="1"/>
  <c r="I6" i="1"/>
  <c r="I5" i="1"/>
  <c r="E72" i="2"/>
  <c r="G72" i="2"/>
  <c r="D72" i="2"/>
</calcChain>
</file>

<file path=xl/sharedStrings.xml><?xml version="1.0" encoding="utf-8"?>
<sst xmlns="http://schemas.openxmlformats.org/spreadsheetml/2006/main" count="152" uniqueCount="68">
  <si>
    <t>March Transactions</t>
  </si>
  <si>
    <t>Search Results</t>
  </si>
  <si>
    <t>Date</t>
  </si>
  <si>
    <t>Item</t>
  </si>
  <si>
    <t>Payment Type</t>
  </si>
  <si>
    <t>Amount</t>
  </si>
  <si>
    <t>Status</t>
  </si>
  <si>
    <t>Payment Details</t>
  </si>
  <si>
    <t>Loan Details</t>
  </si>
  <si>
    <t>Payment</t>
  </si>
  <si>
    <t>Loan</t>
  </si>
  <si>
    <t>APR</t>
  </si>
  <si>
    <t>Periodic Rate</t>
  </si>
  <si>
    <t>Years</t>
  </si>
  <si>
    <t># of Payments</t>
  </si>
  <si>
    <t>Pmts per Year</t>
  </si>
  <si>
    <t>Payment Number</t>
  </si>
  <si>
    <t>Beginning Balance</t>
  </si>
  <si>
    <t>Payment Amount</t>
  </si>
  <si>
    <t>Interest Paid</t>
  </si>
  <si>
    <t>Principal Repayment</t>
  </si>
  <si>
    <t>Cumulative Interest</t>
  </si>
  <si>
    <t>Cumulative Principal</t>
  </si>
  <si>
    <t>Totals</t>
  </si>
  <si>
    <t>Salary</t>
  </si>
  <si>
    <t>Dependents</t>
  </si>
  <si>
    <t xml:space="preserve">Average Salary Full Time </t>
  </si>
  <si>
    <t>Deduction</t>
  </si>
  <si>
    <t>Employee ID</t>
  </si>
  <si>
    <t>FT</t>
  </si>
  <si>
    <t>PT</t>
  </si>
  <si>
    <t>Employee Withholdings</t>
  </si>
  <si>
    <t>Number of FT Employees</t>
  </si>
  <si>
    <t>Statistics</t>
  </si>
  <si>
    <t>Withholdings</t>
  </si>
  <si>
    <t>FT at least 1 Dependent</t>
  </si>
  <si>
    <t>PT or FT No Dependents</t>
  </si>
  <si>
    <t>Additional Information</t>
  </si>
  <si>
    <t>Facility Amortization Table</t>
  </si>
  <si>
    <t>Cash</t>
  </si>
  <si>
    <t>Credit</t>
  </si>
  <si>
    <t>Financed</t>
  </si>
  <si>
    <t>Quantity</t>
  </si>
  <si>
    <t>Trans #</t>
  </si>
  <si>
    <t>Beta Manufacturing</t>
  </si>
  <si>
    <t>Remaining Balance</t>
  </si>
  <si>
    <t>Category</t>
  </si>
  <si>
    <t>Withholding</t>
  </si>
  <si>
    <t>&gt;=1</t>
  </si>
  <si>
    <t>Average Salary of FT &gt; =1 Dependent</t>
  </si>
  <si>
    <t>Results</t>
  </si>
  <si>
    <t>FICA Withholdings</t>
  </si>
  <si>
    <t>$B$7</t>
  </si>
  <si>
    <t>$B$8</t>
  </si>
  <si>
    <t>$E$6</t>
  </si>
  <si>
    <t>$B$6</t>
  </si>
  <si>
    <t>Good</t>
  </si>
  <si>
    <t>Created by Windows User on 3/24/2017</t>
  </si>
  <si>
    <t>Most Likely</t>
  </si>
  <si>
    <t>Bad</t>
  </si>
  <si>
    <t>Scenario Summary</t>
  </si>
  <si>
    <t>Changing Cells:</t>
  </si>
  <si>
    <t>Current Values:</t>
  </si>
  <si>
    <t>Result Cells:</t>
  </si>
  <si>
    <t>Notes:  Current Values column represents values of changing cells at</t>
  </si>
  <si>
    <t>time Scenario Summary Report was created.  Changing cells for each</t>
  </si>
  <si>
    <t>scenario are highlighted in gray.</t>
  </si>
  <si>
    <t>30038C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</si>
</sst>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1">
    <xf numFmtId="0" fontId="0" fillId="0" borderId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44" fontId="0" fillId="0" borderId="0" xfId="1" applyFont="1"/>
    <xf numFmtId="0" fontId="1" fillId="7" borderId="7" xfId="6" applyBorder="1" applyAlignment="1">
      <alignment vertical="center"/>
    </xf>
    <xf numFmtId="0" fontId="1" fillId="7" borderId="9" xfId="6" applyBorder="1" applyAlignment="1">
      <alignment vertical="center"/>
    </xf>
    <xf numFmtId="9" fontId="0" fillId="0" borderId="3" xfId="1" applyNumberFormat="1" applyFont="1" applyBorder="1"/>
    <xf numFmtId="9" fontId="0" fillId="0" borderId="6" xfId="1" applyNumberFormat="1" applyFont="1" applyBorder="1"/>
    <xf numFmtId="0" fontId="0" fillId="0" borderId="7" xfId="0" applyBorder="1"/>
    <xf numFmtId="0" fontId="0" fillId="8" borderId="10" xfId="0" applyFill="1" applyBorder="1"/>
    <xf numFmtId="44" fontId="0" fillId="0" borderId="13" xfId="1" applyFont="1" applyBorder="1"/>
    <xf numFmtId="8" fontId="0" fillId="0" borderId="0" xfId="1" applyNumberFormat="1" applyFont="1"/>
    <xf numFmtId="14" fontId="0" fillId="0" borderId="0" xfId="0" applyNumberFormat="1"/>
    <xf numFmtId="0" fontId="0" fillId="7" borderId="0" xfId="6" applyFont="1" applyAlignment="1">
      <alignment horizontal="center" vertical="center"/>
    </xf>
    <xf numFmtId="0" fontId="0" fillId="8" borderId="5" xfId="0" applyFill="1" applyBorder="1"/>
    <xf numFmtId="0" fontId="4" fillId="0" borderId="0" xfId="2" applyFill="1" applyAlignment="1">
      <alignment horizontal="center"/>
    </xf>
    <xf numFmtId="0" fontId="1" fillId="0" borderId="0" xfId="7"/>
    <xf numFmtId="0" fontId="1" fillId="0" borderId="0" xfId="8" applyAlignment="1">
      <alignment horizontal="center"/>
    </xf>
    <xf numFmtId="0" fontId="1" fillId="0" borderId="4" xfId="9" applyBorder="1"/>
    <xf numFmtId="0" fontId="1" fillId="0" borderId="5" xfId="10" applyBorder="1"/>
    <xf numFmtId="0" fontId="1" fillId="0" borderId="6" xfId="11" applyBorder="1"/>
    <xf numFmtId="0" fontId="3" fillId="6" borderId="0" xfId="12" applyFont="1" applyFill="1" applyBorder="1" applyAlignment="1">
      <alignment horizontal="center"/>
    </xf>
    <xf numFmtId="0" fontId="1" fillId="0" borderId="0" xfId="13"/>
    <xf numFmtId="44" fontId="0" fillId="0" borderId="0" xfId="14" applyFont="1"/>
    <xf numFmtId="8" fontId="0" fillId="0" borderId="0" xfId="15" applyNumberFormat="1" applyFont="1"/>
    <xf numFmtId="10" fontId="1" fillId="0" borderId="0" xfId="16" applyNumberFormat="1"/>
    <xf numFmtId="164" fontId="0" fillId="0" borderId="0" xfId="17" applyNumberFormat="1" applyFont="1"/>
    <xf numFmtId="165" fontId="0" fillId="0" borderId="0" xfId="18" applyNumberFormat="1" applyFont="1" applyProtection="1"/>
    <xf numFmtId="165" fontId="0" fillId="0" borderId="0" xfId="19" applyNumberFormat="1" applyFont="1"/>
    <xf numFmtId="0" fontId="2" fillId="5" borderId="0" xfId="20" applyFont="1" applyFill="1" applyAlignment="1">
      <alignment horizontal="center" wrapText="1"/>
    </xf>
    <xf numFmtId="166" fontId="0" fillId="0" borderId="0" xfId="21" applyNumberFormat="1" applyFont="1"/>
    <xf numFmtId="0" fontId="1" fillId="7" borderId="0" xfId="22" applyAlignment="1">
      <alignment horizontal="center" vertical="center"/>
    </xf>
    <xf numFmtId="0" fontId="1" fillId="0" borderId="1" xfId="23" applyBorder="1"/>
    <xf numFmtId="0" fontId="1" fillId="0" borderId="0" xfId="24" applyBorder="1"/>
    <xf numFmtId="0" fontId="1" fillId="0" borderId="1" xfId="25" applyBorder="1" applyAlignment="1">
      <alignment horizontal="center"/>
    </xf>
    <xf numFmtId="0" fontId="1" fillId="0" borderId="11" xfId="26" applyBorder="1" applyAlignment="1">
      <alignment horizontal="center"/>
    </xf>
    <xf numFmtId="44" fontId="0" fillId="0" borderId="12" xfId="27" applyFont="1" applyBorder="1"/>
    <xf numFmtId="0" fontId="1" fillId="0" borderId="4" xfId="28" applyBorder="1" applyAlignment="1">
      <alignment horizontal="center"/>
    </xf>
    <xf numFmtId="44" fontId="0" fillId="0" borderId="6" xfId="29" applyFont="1" applyBorder="1"/>
    <xf numFmtId="0" fontId="1" fillId="0" borderId="9" xfId="30" applyBorder="1"/>
    <xf numFmtId="44" fontId="0" fillId="8" borderId="10" xfId="1" applyFont="1" applyFill="1" applyBorder="1"/>
    <xf numFmtId="0" fontId="0" fillId="0" borderId="0" xfId="0" applyFill="1" applyBorder="1" applyAlignment="1"/>
    <xf numFmtId="10" fontId="0" fillId="0" borderId="0" xfId="0" applyNumberFormat="1" applyFill="1" applyBorder="1" applyAlignment="1"/>
    <xf numFmtId="165" fontId="0" fillId="0" borderId="0" xfId="0" applyNumberFormat="1" applyFill="1" applyBorder="1" applyAlignment="1"/>
    <xf numFmtId="8" fontId="0" fillId="0" borderId="0" xfId="0" applyNumberFormat="1" applyFill="1" applyBorder="1" applyAlignment="1"/>
    <xf numFmtId="8" fontId="0" fillId="0" borderId="15" xfId="0" applyNumberFormat="1" applyFill="1" applyBorder="1" applyAlignment="1"/>
    <xf numFmtId="0" fontId="8" fillId="9" borderId="5" xfId="0" applyFont="1" applyFill="1" applyBorder="1" applyAlignment="1">
      <alignment horizontal="left"/>
    </xf>
    <xf numFmtId="0" fontId="8" fillId="9" borderId="14" xfId="0" applyFont="1" applyFill="1" applyBorder="1" applyAlignment="1">
      <alignment horizontal="left"/>
    </xf>
    <xf numFmtId="0" fontId="0" fillId="0" borderId="8" xfId="0" applyFill="1" applyBorder="1" applyAlignment="1"/>
    <xf numFmtId="0" fontId="9" fillId="10" borderId="0" xfId="0" applyFont="1" applyFill="1" applyBorder="1" applyAlignment="1">
      <alignment horizontal="left"/>
    </xf>
    <xf numFmtId="0" fontId="10" fillId="10" borderId="8" xfId="0" applyFont="1" applyFill="1" applyBorder="1" applyAlignment="1">
      <alignment horizontal="left"/>
    </xf>
    <xf numFmtId="0" fontId="9" fillId="10" borderId="15" xfId="0" applyFont="1" applyFill="1" applyBorder="1" applyAlignment="1">
      <alignment horizontal="left"/>
    </xf>
    <xf numFmtId="0" fontId="11" fillId="9" borderId="14" xfId="0" applyFont="1" applyFill="1" applyBorder="1" applyAlignment="1">
      <alignment horizontal="right"/>
    </xf>
    <xf numFmtId="0" fontId="11" fillId="9" borderId="5" xfId="0" applyFont="1" applyFill="1" applyBorder="1" applyAlignment="1">
      <alignment horizontal="right"/>
    </xf>
    <xf numFmtId="10" fontId="0" fillId="11" borderId="0" xfId="0" applyNumberFormat="1" applyFill="1" applyBorder="1" applyAlignment="1"/>
    <xf numFmtId="165" fontId="0" fillId="11" borderId="0" xfId="0" applyNumberFormat="1" applyFill="1" applyBorder="1" applyAlignment="1"/>
    <xf numFmtId="8" fontId="0" fillId="11" borderId="0" xfId="0" applyNumberFormat="1" applyFill="1" applyBorder="1" applyAlignment="1"/>
    <xf numFmtId="0" fontId="12" fillId="0" borderId="0" xfId="0" applyFont="1" applyFill="1" applyBorder="1" applyAlignment="1">
      <alignment vertical="top" wrapText="1"/>
    </xf>
    <xf numFmtId="8" fontId="0" fillId="0" borderId="0" xfId="14" applyNumberFormat="1" applyFont="1"/>
    <xf numFmtId="166" fontId="0" fillId="0" borderId="0" xfId="1" applyNumberFormat="1" applyFont="1" applyAlignment="1">
      <alignment horizontal="center"/>
    </xf>
    <xf numFmtId="0" fontId="0" fillId="7" borderId="7" xfId="6" applyFont="1" applyBorder="1" applyAlignment="1">
      <alignment horizontal="center" vertical="center"/>
    </xf>
    <xf numFmtId="0" fontId="0" fillId="7" borderId="9" xfId="6" applyFont="1" applyBorder="1" applyAlignment="1">
      <alignment horizontal="center" vertical="center"/>
    </xf>
    <xf numFmtId="0" fontId="1" fillId="7" borderId="9" xfId="6" applyBorder="1" applyAlignment="1">
      <alignment horizontal="center" vertical="center"/>
    </xf>
    <xf numFmtId="44" fontId="0" fillId="8" borderId="7" xfId="1" applyFont="1" applyFill="1" applyBorder="1" applyAlignment="1">
      <alignment horizontal="center"/>
    </xf>
    <xf numFmtId="44" fontId="0" fillId="8" borderId="9" xfId="1" applyFont="1" applyFill="1" applyBorder="1" applyAlignment="1">
      <alignment horizontal="center"/>
    </xf>
    <xf numFmtId="0" fontId="7" fillId="3" borderId="7" xfId="3" applyFont="1" applyBorder="1" applyAlignment="1">
      <alignment horizontal="center"/>
    </xf>
    <xf numFmtId="0" fontId="7" fillId="3" borderId="8" xfId="3" applyFont="1" applyBorder="1" applyAlignment="1">
      <alignment horizontal="center"/>
    </xf>
    <xf numFmtId="0" fontId="7" fillId="3" borderId="9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7" borderId="7" xfId="6" applyBorder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4" fillId="2" borderId="0" xfId="2" applyAlignment="1">
      <alignment horizontal="center"/>
    </xf>
    <xf numFmtId="0" fontId="0" fillId="4" borderId="1" xfId="4" applyFont="1" applyBorder="1" applyAlignment="1">
      <alignment horizontal="center"/>
    </xf>
    <xf numFmtId="0" fontId="0" fillId="4" borderId="2" xfId="4" applyFont="1" applyBorder="1" applyAlignment="1">
      <alignment horizontal="center"/>
    </xf>
    <xf numFmtId="0" fontId="1" fillId="4" borderId="2" xfId="4" applyBorder="1" applyAlignment="1">
      <alignment horizontal="center"/>
    </xf>
    <xf numFmtId="0" fontId="1" fillId="4" borderId="3" xfId="4" applyBorder="1" applyAlignment="1">
      <alignment horizontal="center"/>
    </xf>
    <xf numFmtId="0" fontId="5" fillId="3" borderId="7" xfId="3" applyFont="1" applyBorder="1" applyAlignment="1">
      <alignment horizontal="center"/>
    </xf>
    <xf numFmtId="0" fontId="5" fillId="3" borderId="8" xfId="3" applyFont="1" applyBorder="1" applyAlignment="1">
      <alignment horizontal="center"/>
    </xf>
    <xf numFmtId="0" fontId="0" fillId="0" borderId="5" xfId="10" applyFont="1" applyBorder="1"/>
  </cellXfs>
  <cellStyles count="31">
    <cellStyle name="/5ukaT4OxVGCl1lJK/6aJU1CiYbRHD3gKWUbR4zBr9Q=-~fGRDzfMkkD+sqHLxoI0mCw==" xfId="15"/>
    <cellStyle name="40% - Accent1" xfId="6" builtinId="31"/>
    <cellStyle name="40% - Accent5" xfId="4" builtinId="47"/>
    <cellStyle name="5IrrRc57CSVHROwtLjSjZ//lBa2jkMOc9VZrERuqkVw=-~O44Wo84FZCh7tnqgWirwmQ==" xfId="10"/>
    <cellStyle name="7Z8Nw6opsFfTYAJlh4qeoM0X+nmZ0Ri75YmuxlTnmbo=-~U18IVmvsdCAUlNaHPt8LNQ==" xfId="26"/>
    <cellStyle name="9Nt5V6IngrcD3mqPG6fZv7n0a4OKfEdJuAfwtQ/J20Q=-~LhmhQnKPxjgmYIEVTVD+gw==" xfId="27"/>
    <cellStyle name="Accent1" xfId="2" builtinId="29"/>
    <cellStyle name="Accent5" xfId="3" builtinId="45"/>
    <cellStyle name="alh+mXeeqlXMXa3J3IuNyiLDSK/xVwFnfiqfSpaEJWc=-~m7q7VHyKNTBBbKkgC8olDQ==" xfId="18"/>
    <cellStyle name="Currency" xfId="1" builtinId="4"/>
    <cellStyle name="Custom Style 1" xfId="5"/>
    <cellStyle name="EEEQkPiB3+qNoq1vXmK9VA+2Be9A6RKddH8jM9gdzaw=-~vFpYYErYdq0nH2FUHi7vgA==" xfId="16"/>
    <cellStyle name="F+vJRjw6ZGUL6egEnMZa3fXmJ5bJKeZ+Q73we7NFs4Y=-~5jwg6LU3IJGs3DhRkpngGw==" xfId="24"/>
    <cellStyle name="ftQT34KmmOl6CEwKWt1w3kVyDKDDVWWD1YSm7Xhttq4=-~XDylitAO6LokG4mN0PJILQ==" xfId="28"/>
    <cellStyle name="h6ieNvDRaXCrYctonTVoEQLGh5LOAhdBbS4UDsKlDlk=-~guYwRBdkcSvu57IdZOLM2w==" xfId="23"/>
    <cellStyle name="HeEFUuS7+yaqqUrSXGJjTtH7WqJD5M8bbpjQ0+p+Ql0=-~uXwuvhSMVch0gla6pFQYsg==" xfId="21"/>
    <cellStyle name="HeNA1Dby+HPD63kY2dkZ+yt1Y/8TwkrEuz6c+/X2hj8=-~UTiiS9Y6Jb3czCPp49A7OQ==" xfId="11"/>
    <cellStyle name="hGynvjN4RBeUcwcg/uzQCZNXnYBA69IDDUkyugPhdNE=-~RLCzkLolLwjAdPiYKRzQig==" xfId="19"/>
    <cellStyle name="HIWKs1dsxlbnrmZMjfO4oa4iYchzWILhAuG+Is6KDDc=-~DuUhI5AGnKL+l4Ed95Qhhg==" xfId="17"/>
    <cellStyle name="HqpO61EVfYQJpyiCSwtfLZG9b8vu2NFrFGFp8PBHZNo=-~sKvDOom/0r/k/8vgOFSzgA==" xfId="7"/>
    <cellStyle name="LMjrDN6P2ONv0nGJ2BSb8cdbrgLDSQFh5V3yXwg7jAw=-~KcMf2zj0Nncnt70+xIEY3g==" xfId="22"/>
    <cellStyle name="Normal" xfId="0" builtinId="0"/>
    <cellStyle name="o+T+dRKI6KCG/qAZaqzrG5Vm8D5R8tX9b6Glo6BVd/0=-~CrOjFbT46vJYrjLohBd27w==" xfId="29"/>
    <cellStyle name="pj+QibR+qb7B6X115HNAXRwypAx+SlEBiUaw2k5DAaE=-~pBzC9xZRELnB6yXy7/Qv7w==" xfId="13"/>
    <cellStyle name="rGaLypsQaS5wrY5yiUiCpehYBR6IM3x2M/t4zuw7K/M=-~/rCLHJQGVm78kirTnzGkiQ==" xfId="25"/>
    <cellStyle name="t7McOGI1JBilnSu2ZNExyohgJ2tJuMKPPobcm2F5vMU=-~FaXn6Fu6zFigC+6NUQbTDA==" xfId="12"/>
    <cellStyle name="tXrOc5ZpRAdULSASqB6AKGRuQH+0cWvlwUcWIM6vRDA=-~aHF801xsmlqCaz9dW1QIjA==" xfId="20"/>
    <cellStyle name="uA4YVyfyEcIaJHpQOaK0zUyc9n2JC8liBe981mlX86g=-~DEpOaSS+pQ4KYjOp2rjzrw==" xfId="9"/>
    <cellStyle name="ux4HgIhz/XPAaIH44SFYLF3sJZn8GTXFfcBgkwCY6/w=-~C0OIWi75rpU6EewJVQmjzw==" xfId="30"/>
    <cellStyle name="VdG8Ksrv3I6InAolORIpBRRD/8qLTYJAnzvPU6VY6cc=-~QvYQ3f+ipBWCBGwZNIYDYA==" xfId="8"/>
    <cellStyle name="XpL9MxloqCivpML+lGf8fyODmClpIj81Xe0q7rPscEE=-~YyfG/twuhUfZquLptYwFhw==" xfId="1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22" workbookViewId="0">
      <selection activeCell="A37" sqref="A37"/>
    </sheetView>
  </sheetViews>
  <sheetFormatPr defaultRowHeight="15" x14ac:dyDescent="0.25"/>
  <cols>
    <col min="1" max="1" width="12.140625" bestFit="1" customWidth="1"/>
    <col min="3" max="3" width="11.85546875" bestFit="1" customWidth="1"/>
    <col min="4" max="4" width="11.5703125" bestFit="1" customWidth="1"/>
    <col min="5" max="5" width="10.140625" bestFit="1" customWidth="1"/>
    <col min="6" max="6" width="11.7109375" bestFit="1" customWidth="1"/>
    <col min="8" max="8" width="23.5703125" bestFit="1" customWidth="1"/>
    <col min="9" max="9" width="11.5703125" bestFit="1" customWidth="1"/>
    <col min="10" max="10" width="11.85546875" bestFit="1" customWidth="1"/>
    <col min="12" max="12" width="10.140625" bestFit="1" customWidth="1"/>
    <col min="13" max="13" width="11.7109375" bestFit="1" customWidth="1"/>
  </cols>
  <sheetData>
    <row r="1" spans="1:9" ht="31.5" x14ac:dyDescent="0.5">
      <c r="A1" s="63" t="s">
        <v>44</v>
      </c>
      <c r="B1" s="64"/>
      <c r="C1" s="64"/>
      <c r="D1" s="64"/>
      <c r="E1" s="64"/>
      <c r="F1" s="65"/>
    </row>
    <row r="2" spans="1:9" x14ac:dyDescent="0.25">
      <c r="A2" s="66" t="s">
        <v>31</v>
      </c>
      <c r="B2" s="67"/>
      <c r="C2" s="67"/>
      <c r="D2" s="67"/>
      <c r="E2" s="67"/>
      <c r="F2" s="68"/>
    </row>
    <row r="4" spans="1:9" x14ac:dyDescent="0.25">
      <c r="A4" s="29" t="s">
        <v>28</v>
      </c>
      <c r="B4" s="29" t="s">
        <v>6</v>
      </c>
      <c r="C4" s="29" t="s">
        <v>25</v>
      </c>
      <c r="D4" s="29" t="s">
        <v>24</v>
      </c>
      <c r="E4" s="29" t="s">
        <v>27</v>
      </c>
      <c r="F4" s="11" t="s">
        <v>47</v>
      </c>
      <c r="H4" s="69" t="s">
        <v>33</v>
      </c>
      <c r="I4" s="60"/>
    </row>
    <row r="5" spans="1:9" x14ac:dyDescent="0.25">
      <c r="A5" s="14">
        <v>7276</v>
      </c>
      <c r="B5" s="14" t="s">
        <v>29</v>
      </c>
      <c r="C5" s="15">
        <v>4</v>
      </c>
      <c r="D5" s="28">
        <v>90212</v>
      </c>
      <c r="E5" s="1">
        <f>LOOKUP(C5,H$13:I$17)</f>
        <v>500</v>
      </c>
      <c r="F5" s="1">
        <f>IF(AND(B5="FT",C5&gt;=1),D5*I$20-E5,D5*I$21-E5)</f>
        <v>5814.8400000000011</v>
      </c>
      <c r="H5" s="30" t="s">
        <v>32</v>
      </c>
      <c r="I5" s="7">
        <f>COUNTIF(B5:B34,"FT")</f>
        <v>13</v>
      </c>
    </row>
    <row r="6" spans="1:9" x14ac:dyDescent="0.25">
      <c r="A6" s="14">
        <v>9858</v>
      </c>
      <c r="B6" s="14" t="s">
        <v>30</v>
      </c>
      <c r="C6" s="15">
        <v>2</v>
      </c>
      <c r="D6" s="28">
        <v>18984</v>
      </c>
      <c r="E6" s="1">
        <f t="shared" ref="E6:E34" si="0">LOOKUP(C6,H$13:I$17)</f>
        <v>250</v>
      </c>
      <c r="F6" s="1">
        <f t="shared" ref="F6:F34" si="1">IF(AND(B6="FT",C6&gt;=1),D6*I$20-E6,D6*I$21-E6)</f>
        <v>699.2</v>
      </c>
      <c r="H6" s="16" t="s">
        <v>26</v>
      </c>
      <c r="I6" s="38">
        <f>AVERAGEIF(B5:B34,"FT",D5:D34)</f>
        <v>67950.769230769234</v>
      </c>
    </row>
    <row r="7" spans="1:9" x14ac:dyDescent="0.25">
      <c r="A7" s="14">
        <v>8936</v>
      </c>
      <c r="B7" s="14" t="s">
        <v>29</v>
      </c>
      <c r="C7" s="15">
        <v>4</v>
      </c>
      <c r="D7" s="28">
        <v>42906</v>
      </c>
      <c r="E7" s="1">
        <f t="shared" si="0"/>
        <v>500</v>
      </c>
      <c r="F7" s="1">
        <f t="shared" si="1"/>
        <v>2503.42</v>
      </c>
      <c r="H7" s="31"/>
      <c r="I7" s="31"/>
    </row>
    <row r="8" spans="1:9" x14ac:dyDescent="0.25">
      <c r="A8" s="14">
        <v>6881</v>
      </c>
      <c r="B8" s="14" t="s">
        <v>29</v>
      </c>
      <c r="C8" s="15">
        <v>5</v>
      </c>
      <c r="D8" s="28">
        <v>37191</v>
      </c>
      <c r="E8" s="1">
        <f t="shared" si="0"/>
        <v>500</v>
      </c>
      <c r="F8" s="1">
        <f t="shared" si="1"/>
        <v>2103.3700000000003</v>
      </c>
      <c r="H8" s="58" t="s">
        <v>37</v>
      </c>
      <c r="I8" s="60"/>
    </row>
    <row r="9" spans="1:9" x14ac:dyDescent="0.25">
      <c r="A9" s="14">
        <v>3852</v>
      </c>
      <c r="B9" s="14" t="s">
        <v>29</v>
      </c>
      <c r="C9" s="15">
        <v>1</v>
      </c>
      <c r="D9" s="28">
        <v>52528</v>
      </c>
      <c r="E9" s="1">
        <f t="shared" si="0"/>
        <v>125</v>
      </c>
      <c r="F9" s="1">
        <f t="shared" si="1"/>
        <v>3551.9600000000005</v>
      </c>
      <c r="H9" s="6" t="s">
        <v>49</v>
      </c>
      <c r="I9" s="37"/>
    </row>
    <row r="10" spans="1:9" x14ac:dyDescent="0.25">
      <c r="A10" s="14">
        <v>6580</v>
      </c>
      <c r="B10" s="14" t="s">
        <v>30</v>
      </c>
      <c r="C10" s="15">
        <v>5</v>
      </c>
      <c r="D10" s="28">
        <v>17126</v>
      </c>
      <c r="E10" s="1">
        <f t="shared" si="0"/>
        <v>500</v>
      </c>
      <c r="F10" s="1">
        <f t="shared" si="1"/>
        <v>356.30000000000007</v>
      </c>
      <c r="H10" s="61">
        <f>AVERAGEIFS(D5:D34,B5:B34,"FT",C5:C34,"&gt;=1")</f>
        <v>65771.583333333328</v>
      </c>
      <c r="I10" s="62"/>
    </row>
    <row r="11" spans="1:9" x14ac:dyDescent="0.25">
      <c r="A11" s="14">
        <v>4772</v>
      </c>
      <c r="B11" s="14" t="s">
        <v>29</v>
      </c>
      <c r="C11" s="15">
        <v>0</v>
      </c>
      <c r="D11" s="28">
        <v>94101</v>
      </c>
      <c r="E11" s="1">
        <f t="shared" si="0"/>
        <v>50</v>
      </c>
      <c r="F11" s="1">
        <f t="shared" si="1"/>
        <v>4655.05</v>
      </c>
      <c r="H11" s="31"/>
      <c r="I11" s="31"/>
    </row>
    <row r="12" spans="1:9" x14ac:dyDescent="0.25">
      <c r="A12" s="14">
        <v>4296</v>
      </c>
      <c r="B12" s="14" t="s">
        <v>30</v>
      </c>
      <c r="C12" s="15">
        <v>3</v>
      </c>
      <c r="D12" s="28">
        <v>12471</v>
      </c>
      <c r="E12" s="1">
        <f t="shared" si="0"/>
        <v>325</v>
      </c>
      <c r="F12" s="1">
        <f t="shared" si="1"/>
        <v>298.55000000000007</v>
      </c>
      <c r="H12" s="2" t="s">
        <v>25</v>
      </c>
      <c r="I12" s="3" t="s">
        <v>27</v>
      </c>
    </row>
    <row r="13" spans="1:9" x14ac:dyDescent="0.25">
      <c r="A13" s="14">
        <v>8884</v>
      </c>
      <c r="B13" s="14" t="s">
        <v>29</v>
      </c>
      <c r="C13" s="15">
        <v>4</v>
      </c>
      <c r="D13" s="28">
        <v>67132</v>
      </c>
      <c r="E13" s="1">
        <f t="shared" si="0"/>
        <v>500</v>
      </c>
      <c r="F13" s="1">
        <f t="shared" si="1"/>
        <v>4199.2400000000007</v>
      </c>
      <c r="H13" s="33">
        <v>0</v>
      </c>
      <c r="I13" s="34">
        <v>50</v>
      </c>
    </row>
    <row r="14" spans="1:9" x14ac:dyDescent="0.25">
      <c r="A14" s="14">
        <v>9916</v>
      </c>
      <c r="B14" s="14" t="s">
        <v>29</v>
      </c>
      <c r="C14" s="15">
        <v>5</v>
      </c>
      <c r="D14" s="28">
        <v>88604</v>
      </c>
      <c r="E14" s="1">
        <f t="shared" si="0"/>
        <v>500</v>
      </c>
      <c r="F14" s="1">
        <f t="shared" si="1"/>
        <v>5702.2800000000007</v>
      </c>
      <c r="H14" s="33">
        <v>1</v>
      </c>
      <c r="I14" s="34">
        <v>125</v>
      </c>
    </row>
    <row r="15" spans="1:9" x14ac:dyDescent="0.25">
      <c r="A15" s="14">
        <v>5803</v>
      </c>
      <c r="B15" s="14" t="s">
        <v>29</v>
      </c>
      <c r="C15" s="15">
        <v>4</v>
      </c>
      <c r="D15" s="28">
        <v>55680</v>
      </c>
      <c r="E15" s="1">
        <f t="shared" si="0"/>
        <v>500</v>
      </c>
      <c r="F15" s="1">
        <f t="shared" si="1"/>
        <v>3397.6000000000004</v>
      </c>
      <c r="H15" s="33">
        <v>2</v>
      </c>
      <c r="I15" s="34">
        <v>250</v>
      </c>
    </row>
    <row r="16" spans="1:9" x14ac:dyDescent="0.25">
      <c r="A16" s="14">
        <v>8708</v>
      </c>
      <c r="B16" s="14" t="s">
        <v>29</v>
      </c>
      <c r="C16" s="15">
        <v>1</v>
      </c>
      <c r="D16" s="28">
        <v>98869</v>
      </c>
      <c r="E16" s="1">
        <f t="shared" si="0"/>
        <v>125</v>
      </c>
      <c r="F16" s="1">
        <f t="shared" si="1"/>
        <v>6795.8300000000008</v>
      </c>
      <c r="H16" s="33">
        <v>3</v>
      </c>
      <c r="I16" s="34">
        <v>325</v>
      </c>
    </row>
    <row r="17" spans="1:13" x14ac:dyDescent="0.25">
      <c r="A17" s="14">
        <v>5565</v>
      </c>
      <c r="B17" s="14" t="s">
        <v>30</v>
      </c>
      <c r="C17" s="15">
        <v>1</v>
      </c>
      <c r="D17" s="28">
        <v>11994</v>
      </c>
      <c r="E17" s="1">
        <f t="shared" si="0"/>
        <v>125</v>
      </c>
      <c r="F17" s="1">
        <f t="shared" si="1"/>
        <v>474.70000000000005</v>
      </c>
      <c r="H17" s="35">
        <v>4</v>
      </c>
      <c r="I17" s="36">
        <v>500</v>
      </c>
    </row>
    <row r="18" spans="1:13" x14ac:dyDescent="0.25">
      <c r="A18" s="14">
        <v>6142</v>
      </c>
      <c r="B18" s="14" t="s">
        <v>30</v>
      </c>
      <c r="C18" s="15">
        <v>0</v>
      </c>
      <c r="D18" s="28">
        <v>17957</v>
      </c>
      <c r="E18" s="1">
        <f t="shared" si="0"/>
        <v>50</v>
      </c>
      <c r="F18" s="1">
        <f t="shared" si="1"/>
        <v>847.85</v>
      </c>
    </row>
    <row r="19" spans="1:13" x14ac:dyDescent="0.25">
      <c r="A19" s="14">
        <v>8164</v>
      </c>
      <c r="B19" s="14" t="s">
        <v>29</v>
      </c>
      <c r="C19" s="15">
        <v>2</v>
      </c>
      <c r="D19" s="28">
        <v>66693</v>
      </c>
      <c r="E19" s="1">
        <f t="shared" si="0"/>
        <v>250</v>
      </c>
      <c r="F19" s="1">
        <f t="shared" si="1"/>
        <v>4418.51</v>
      </c>
      <c r="H19" s="58" t="s">
        <v>51</v>
      </c>
      <c r="I19" s="59"/>
    </row>
    <row r="20" spans="1:13" x14ac:dyDescent="0.25">
      <c r="A20" s="14">
        <v>4338</v>
      </c>
      <c r="B20" s="14" t="s">
        <v>29</v>
      </c>
      <c r="C20" s="15">
        <v>1</v>
      </c>
      <c r="D20" s="28">
        <v>84432</v>
      </c>
      <c r="E20" s="1">
        <f t="shared" si="0"/>
        <v>125</v>
      </c>
      <c r="F20" s="1">
        <f t="shared" si="1"/>
        <v>5785.2400000000007</v>
      </c>
      <c r="H20" s="32" t="s">
        <v>35</v>
      </c>
      <c r="I20" s="4">
        <v>7.0000000000000007E-2</v>
      </c>
    </row>
    <row r="21" spans="1:13" x14ac:dyDescent="0.25">
      <c r="A21" s="14">
        <v>5833</v>
      </c>
      <c r="B21" s="14" t="s">
        <v>30</v>
      </c>
      <c r="C21" s="15">
        <v>5</v>
      </c>
      <c r="D21" s="28">
        <v>18994</v>
      </c>
      <c r="E21" s="1">
        <f t="shared" si="0"/>
        <v>500</v>
      </c>
      <c r="F21" s="1">
        <f t="shared" si="1"/>
        <v>449.70000000000005</v>
      </c>
      <c r="H21" s="35" t="s">
        <v>36</v>
      </c>
      <c r="I21" s="5">
        <v>0.05</v>
      </c>
    </row>
    <row r="22" spans="1:13" x14ac:dyDescent="0.25">
      <c r="A22" s="14">
        <v>6060</v>
      </c>
      <c r="B22" s="14" t="s">
        <v>29</v>
      </c>
      <c r="C22" s="15">
        <v>4</v>
      </c>
      <c r="D22" s="28">
        <v>65648</v>
      </c>
      <c r="E22" s="1">
        <f t="shared" si="0"/>
        <v>500</v>
      </c>
      <c r="F22" s="1">
        <f t="shared" si="1"/>
        <v>4095.3600000000006</v>
      </c>
    </row>
    <row r="23" spans="1:13" x14ac:dyDescent="0.25">
      <c r="A23" s="14">
        <v>2559</v>
      </c>
      <c r="B23" s="14" t="s">
        <v>30</v>
      </c>
      <c r="C23" s="15">
        <v>4</v>
      </c>
      <c r="D23" s="28">
        <v>18835</v>
      </c>
      <c r="E23" s="1">
        <f t="shared" si="0"/>
        <v>500</v>
      </c>
      <c r="F23" s="1">
        <f t="shared" si="1"/>
        <v>441.75</v>
      </c>
    </row>
    <row r="24" spans="1:13" x14ac:dyDescent="0.25">
      <c r="A24" s="14">
        <v>5569</v>
      </c>
      <c r="B24" s="14" t="s">
        <v>30</v>
      </c>
      <c r="C24" s="15">
        <v>4</v>
      </c>
      <c r="D24" s="28">
        <v>15525</v>
      </c>
      <c r="E24" s="1">
        <f t="shared" si="0"/>
        <v>500</v>
      </c>
      <c r="F24" s="1">
        <f t="shared" si="1"/>
        <v>276.25</v>
      </c>
      <c r="H24" s="29" t="s">
        <v>28</v>
      </c>
      <c r="I24" s="29" t="s">
        <v>6</v>
      </c>
      <c r="J24" s="29" t="s">
        <v>25</v>
      </c>
      <c r="K24" s="29" t="s">
        <v>24</v>
      </c>
      <c r="L24" s="29" t="s">
        <v>27</v>
      </c>
      <c r="M24" s="11" t="s">
        <v>34</v>
      </c>
    </row>
    <row r="25" spans="1:13" x14ac:dyDescent="0.25">
      <c r="A25" s="14">
        <v>3488</v>
      </c>
      <c r="B25" s="14" t="s">
        <v>30</v>
      </c>
      <c r="C25" s="15">
        <v>1</v>
      </c>
      <c r="D25" s="28">
        <v>15861</v>
      </c>
      <c r="E25" s="1">
        <f t="shared" si="0"/>
        <v>125</v>
      </c>
      <c r="F25" s="1">
        <f t="shared" si="1"/>
        <v>668.05000000000007</v>
      </c>
      <c r="I25" s="14" t="s">
        <v>29</v>
      </c>
      <c r="J25" s="14" t="s">
        <v>48</v>
      </c>
    </row>
    <row r="26" spans="1:13" x14ac:dyDescent="0.25">
      <c r="A26" s="14">
        <v>7353</v>
      </c>
      <c r="B26" s="14" t="s">
        <v>30</v>
      </c>
      <c r="C26" s="15">
        <v>4</v>
      </c>
      <c r="D26" s="28">
        <v>16173</v>
      </c>
      <c r="E26" s="1">
        <f t="shared" si="0"/>
        <v>500</v>
      </c>
      <c r="F26" s="1">
        <f t="shared" si="1"/>
        <v>308.65000000000009</v>
      </c>
    </row>
    <row r="27" spans="1:13" x14ac:dyDescent="0.25">
      <c r="A27" s="14">
        <v>4990</v>
      </c>
      <c r="B27" s="14" t="s">
        <v>30</v>
      </c>
      <c r="C27" s="15">
        <v>1</v>
      </c>
      <c r="D27" s="28">
        <v>9893</v>
      </c>
      <c r="E27" s="1">
        <f t="shared" si="0"/>
        <v>125</v>
      </c>
      <c r="F27" s="1">
        <f t="shared" si="1"/>
        <v>369.65000000000003</v>
      </c>
    </row>
    <row r="28" spans="1:13" x14ac:dyDescent="0.25">
      <c r="A28" s="14">
        <v>4785</v>
      </c>
      <c r="B28" s="14" t="s">
        <v>30</v>
      </c>
      <c r="C28" s="15">
        <v>5</v>
      </c>
      <c r="D28" s="28">
        <v>17081</v>
      </c>
      <c r="E28" s="1">
        <f t="shared" si="0"/>
        <v>500</v>
      </c>
      <c r="F28" s="1">
        <f t="shared" si="1"/>
        <v>354.05000000000007</v>
      </c>
    </row>
    <row r="29" spans="1:13" x14ac:dyDescent="0.25">
      <c r="A29" s="14">
        <v>3040</v>
      </c>
      <c r="B29" s="14" t="s">
        <v>29</v>
      </c>
      <c r="C29" s="15">
        <v>1</v>
      </c>
      <c r="D29" s="28">
        <v>39364</v>
      </c>
      <c r="E29" s="1">
        <f t="shared" si="0"/>
        <v>125</v>
      </c>
      <c r="F29" s="1">
        <f t="shared" si="1"/>
        <v>2630.4800000000005</v>
      </c>
    </row>
    <row r="30" spans="1:13" x14ac:dyDescent="0.25">
      <c r="A30" s="14">
        <v>8087</v>
      </c>
      <c r="B30" s="14" t="s">
        <v>30</v>
      </c>
      <c r="C30" s="15">
        <v>4</v>
      </c>
      <c r="D30" s="28">
        <v>19306</v>
      </c>
      <c r="E30" s="1">
        <f t="shared" si="0"/>
        <v>500</v>
      </c>
      <c r="F30" s="1">
        <f t="shared" si="1"/>
        <v>465.30000000000007</v>
      </c>
    </row>
    <row r="31" spans="1:13" x14ac:dyDescent="0.25">
      <c r="A31" s="14">
        <v>4474</v>
      </c>
      <c r="B31" s="14" t="s">
        <v>30</v>
      </c>
      <c r="C31" s="15">
        <v>0</v>
      </c>
      <c r="D31" s="28">
        <v>9933</v>
      </c>
      <c r="E31" s="1">
        <f t="shared" si="0"/>
        <v>50</v>
      </c>
      <c r="F31" s="1">
        <f t="shared" si="1"/>
        <v>446.65000000000003</v>
      </c>
    </row>
    <row r="32" spans="1:13" x14ac:dyDescent="0.25">
      <c r="A32" s="14">
        <v>4251</v>
      </c>
      <c r="B32" s="14" t="s">
        <v>30</v>
      </c>
      <c r="C32" s="15">
        <v>4</v>
      </c>
      <c r="D32" s="28">
        <v>16707</v>
      </c>
      <c r="E32" s="1">
        <f t="shared" si="0"/>
        <v>500</v>
      </c>
      <c r="F32" s="1">
        <f t="shared" si="1"/>
        <v>335.35</v>
      </c>
    </row>
    <row r="33" spans="1:6" x14ac:dyDescent="0.25">
      <c r="A33" s="14">
        <v>5324</v>
      </c>
      <c r="B33" s="14" t="s">
        <v>30</v>
      </c>
      <c r="C33" s="15">
        <v>5</v>
      </c>
      <c r="D33" s="28">
        <v>13665</v>
      </c>
      <c r="E33" s="1">
        <f t="shared" si="0"/>
        <v>500</v>
      </c>
      <c r="F33" s="1">
        <f t="shared" si="1"/>
        <v>183.25</v>
      </c>
    </row>
    <row r="34" spans="1:6" x14ac:dyDescent="0.25">
      <c r="A34" s="14">
        <v>3123</v>
      </c>
      <c r="B34" s="14" t="s">
        <v>30</v>
      </c>
      <c r="C34" s="15">
        <v>0</v>
      </c>
      <c r="D34" s="28">
        <v>7688</v>
      </c>
      <c r="E34" s="1">
        <f t="shared" si="0"/>
        <v>50</v>
      </c>
      <c r="F34" s="1">
        <f t="shared" si="1"/>
        <v>334.40000000000003</v>
      </c>
    </row>
    <row r="37" spans="1:6" x14ac:dyDescent="0.25">
      <c r="A37" s="29" t="s">
        <v>28</v>
      </c>
      <c r="B37" s="29" t="s">
        <v>6</v>
      </c>
      <c r="C37" s="29" t="s">
        <v>25</v>
      </c>
      <c r="D37" s="29" t="s">
        <v>24</v>
      </c>
      <c r="E37" s="29" t="s">
        <v>27</v>
      </c>
      <c r="F37" s="11" t="s">
        <v>47</v>
      </c>
    </row>
    <row r="38" spans="1:6" x14ac:dyDescent="0.25">
      <c r="A38" s="14">
        <v>7276</v>
      </c>
      <c r="B38" s="14" t="s">
        <v>29</v>
      </c>
      <c r="C38" s="15">
        <v>4</v>
      </c>
      <c r="D38" s="28">
        <v>90212</v>
      </c>
      <c r="E38" s="1">
        <v>500</v>
      </c>
      <c r="F38" s="1">
        <v>5814.8400000000011</v>
      </c>
    </row>
    <row r="39" spans="1:6" x14ac:dyDescent="0.25">
      <c r="A39" s="14">
        <v>8936</v>
      </c>
      <c r="B39" s="14" t="s">
        <v>29</v>
      </c>
      <c r="C39" s="15">
        <v>4</v>
      </c>
      <c r="D39" s="28">
        <v>42906</v>
      </c>
      <c r="E39" s="1">
        <v>500</v>
      </c>
      <c r="F39" s="1">
        <v>2503.42</v>
      </c>
    </row>
    <row r="40" spans="1:6" x14ac:dyDescent="0.25">
      <c r="A40" s="14">
        <v>6881</v>
      </c>
      <c r="B40" s="14" t="s">
        <v>29</v>
      </c>
      <c r="C40" s="15">
        <v>5</v>
      </c>
      <c r="D40" s="28">
        <v>37191</v>
      </c>
      <c r="E40" s="1">
        <v>500</v>
      </c>
      <c r="F40" s="1">
        <v>2103.3700000000003</v>
      </c>
    </row>
    <row r="41" spans="1:6" x14ac:dyDescent="0.25">
      <c r="A41" s="14">
        <v>3852</v>
      </c>
      <c r="B41" s="14" t="s">
        <v>29</v>
      </c>
      <c r="C41" s="15">
        <v>1</v>
      </c>
      <c r="D41" s="28">
        <v>52528</v>
      </c>
      <c r="E41" s="1">
        <v>125</v>
      </c>
      <c r="F41" s="1">
        <v>3551.9600000000005</v>
      </c>
    </row>
    <row r="42" spans="1:6" x14ac:dyDescent="0.25">
      <c r="A42" s="14">
        <v>8884</v>
      </c>
      <c r="B42" s="14" t="s">
        <v>29</v>
      </c>
      <c r="C42" s="15">
        <v>4</v>
      </c>
      <c r="D42" s="28">
        <v>67132</v>
      </c>
      <c r="E42" s="1">
        <v>500</v>
      </c>
      <c r="F42" s="1">
        <v>4199.2400000000007</v>
      </c>
    </row>
    <row r="43" spans="1:6" x14ac:dyDescent="0.25">
      <c r="A43" s="14">
        <v>9916</v>
      </c>
      <c r="B43" s="14" t="s">
        <v>29</v>
      </c>
      <c r="C43" s="15">
        <v>5</v>
      </c>
      <c r="D43" s="28">
        <v>88604</v>
      </c>
      <c r="E43" s="1">
        <v>500</v>
      </c>
      <c r="F43" s="1">
        <v>5702.2800000000007</v>
      </c>
    </row>
    <row r="44" spans="1:6" x14ac:dyDescent="0.25">
      <c r="A44" s="14">
        <v>5803</v>
      </c>
      <c r="B44" s="14" t="s">
        <v>29</v>
      </c>
      <c r="C44" s="15">
        <v>4</v>
      </c>
      <c r="D44" s="28">
        <v>55680</v>
      </c>
      <c r="E44" s="1">
        <v>500</v>
      </c>
      <c r="F44" s="1">
        <v>3397.6000000000004</v>
      </c>
    </row>
    <row r="45" spans="1:6" x14ac:dyDescent="0.25">
      <c r="A45" s="14">
        <v>8708</v>
      </c>
      <c r="B45" s="14" t="s">
        <v>29</v>
      </c>
      <c r="C45" s="15">
        <v>1</v>
      </c>
      <c r="D45" s="28">
        <v>98869</v>
      </c>
      <c r="E45" s="1">
        <v>125</v>
      </c>
      <c r="F45" s="1">
        <v>6795.8300000000008</v>
      </c>
    </row>
    <row r="46" spans="1:6" x14ac:dyDescent="0.25">
      <c r="A46" s="14">
        <v>8164</v>
      </c>
      <c r="B46" s="14" t="s">
        <v>29</v>
      </c>
      <c r="C46" s="15">
        <v>2</v>
      </c>
      <c r="D46" s="28">
        <v>66693</v>
      </c>
      <c r="E46" s="1">
        <v>250</v>
      </c>
      <c r="F46" s="1">
        <v>4418.51</v>
      </c>
    </row>
    <row r="47" spans="1:6" x14ac:dyDescent="0.25">
      <c r="A47" s="14">
        <v>4338</v>
      </c>
      <c r="B47" s="14" t="s">
        <v>29</v>
      </c>
      <c r="C47" s="15">
        <v>1</v>
      </c>
      <c r="D47" s="28">
        <v>84432</v>
      </c>
      <c r="E47" s="1">
        <v>125</v>
      </c>
      <c r="F47" s="1">
        <v>5785.2400000000007</v>
      </c>
    </row>
    <row r="48" spans="1:6" x14ac:dyDescent="0.25">
      <c r="A48" s="14">
        <v>6060</v>
      </c>
      <c r="B48" s="14" t="s">
        <v>29</v>
      </c>
      <c r="C48" s="15">
        <v>4</v>
      </c>
      <c r="D48" s="28">
        <v>65648</v>
      </c>
      <c r="E48" s="1">
        <v>500</v>
      </c>
      <c r="F48" s="1">
        <v>4095.3600000000006</v>
      </c>
    </row>
    <row r="49" spans="1:6" x14ac:dyDescent="0.25">
      <c r="A49" s="14">
        <v>3040</v>
      </c>
      <c r="B49" s="14" t="s">
        <v>29</v>
      </c>
      <c r="C49" s="15">
        <v>1</v>
      </c>
      <c r="D49" s="28">
        <v>39364</v>
      </c>
      <c r="E49" s="1">
        <v>125</v>
      </c>
      <c r="F49" s="1">
        <v>2630.4800000000005</v>
      </c>
    </row>
  </sheetData>
  <sortState ref="A5:F34">
    <sortCondition ref="B4"/>
  </sortState>
  <mergeCells count="6">
    <mergeCell ref="H19:I19"/>
    <mergeCell ref="H8:I8"/>
    <mergeCell ref="H10:I10"/>
    <mergeCell ref="A1:F1"/>
    <mergeCell ref="A2:F2"/>
    <mergeCell ref="H4:I4"/>
  </mergeCells>
  <conditionalFormatting sqref="C5:C34">
    <cfRule type="cellIs" dxfId="0" priority="1" operator="greater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G13"/>
  <sheetViews>
    <sheetView showGridLines="0" workbookViewId="0"/>
  </sheetViews>
  <sheetFormatPr defaultRowHeight="15" outlineLevelRow="1" outlineLevelCol="1" x14ac:dyDescent="0.25"/>
  <cols>
    <col min="3" max="3" width="5.140625" customWidth="1"/>
    <col min="4" max="7" width="13.140625" bestFit="1" customWidth="1" outlineLevel="1"/>
  </cols>
  <sheetData>
    <row r="1" spans="2:7" ht="15.75" thickBot="1" x14ac:dyDescent="0.3"/>
    <row r="2" spans="2:7" ht="15.75" x14ac:dyDescent="0.25">
      <c r="B2" s="45" t="s">
        <v>60</v>
      </c>
      <c r="C2" s="45"/>
      <c r="D2" s="50"/>
      <c r="E2" s="50"/>
      <c r="F2" s="50"/>
      <c r="G2" s="50"/>
    </row>
    <row r="3" spans="2:7" ht="15.75" collapsed="1" x14ac:dyDescent="0.25">
      <c r="B3" s="44"/>
      <c r="C3" s="44"/>
      <c r="D3" s="51" t="s">
        <v>62</v>
      </c>
      <c r="E3" s="51" t="s">
        <v>56</v>
      </c>
      <c r="F3" s="51" t="s">
        <v>58</v>
      </c>
      <c r="G3" s="51" t="s">
        <v>59</v>
      </c>
    </row>
    <row r="4" spans="2:7" ht="33.75" hidden="1" outlineLevel="1" x14ac:dyDescent="0.25">
      <c r="B4" s="47"/>
      <c r="C4" s="47"/>
      <c r="D4" s="39"/>
      <c r="E4" s="55" t="s">
        <v>57</v>
      </c>
      <c r="F4" s="55" t="s">
        <v>57</v>
      </c>
      <c r="G4" s="55" t="s">
        <v>57</v>
      </c>
    </row>
    <row r="5" spans="2:7" x14ac:dyDescent="0.25">
      <c r="B5" s="48" t="s">
        <v>61</v>
      </c>
      <c r="C5" s="48"/>
      <c r="D5" s="46"/>
      <c r="E5" s="46"/>
      <c r="F5" s="46"/>
      <c r="G5" s="46"/>
    </row>
    <row r="6" spans="2:7" outlineLevel="1" x14ac:dyDescent="0.25">
      <c r="B6" s="47"/>
      <c r="C6" s="47" t="s">
        <v>52</v>
      </c>
      <c r="D6" s="40">
        <v>5.7500000000000002E-2</v>
      </c>
      <c r="E6" s="52">
        <v>3.2500000000000001E-2</v>
      </c>
      <c r="F6" s="52">
        <v>5.7000000000000002E-2</v>
      </c>
      <c r="G6" s="52">
        <v>7.0000000000000007E-2</v>
      </c>
    </row>
    <row r="7" spans="2:7" outlineLevel="1" x14ac:dyDescent="0.25">
      <c r="B7" s="47"/>
      <c r="C7" s="47" t="s">
        <v>53</v>
      </c>
      <c r="D7" s="41">
        <v>5</v>
      </c>
      <c r="E7" s="53">
        <v>5</v>
      </c>
      <c r="F7" s="53">
        <v>5</v>
      </c>
      <c r="G7" s="53">
        <v>3</v>
      </c>
    </row>
    <row r="8" spans="2:7" outlineLevel="1" x14ac:dyDescent="0.25">
      <c r="B8" s="47"/>
      <c r="C8" s="47" t="s">
        <v>54</v>
      </c>
      <c r="D8" s="42">
        <v>312227.31804797403</v>
      </c>
      <c r="E8" s="54">
        <v>275000</v>
      </c>
      <c r="F8" s="54">
        <v>312227.32</v>
      </c>
      <c r="G8" s="54">
        <v>350000</v>
      </c>
    </row>
    <row r="9" spans="2:7" x14ac:dyDescent="0.25">
      <c r="B9" s="48" t="s">
        <v>63</v>
      </c>
      <c r="C9" s="48"/>
      <c r="D9" s="46"/>
      <c r="E9" s="46"/>
      <c r="F9" s="46"/>
      <c r="G9" s="46"/>
    </row>
    <row r="10" spans="2:7" ht="15.75" outlineLevel="1" thickBot="1" x14ac:dyDescent="0.3">
      <c r="B10" s="49"/>
      <c r="C10" s="49" t="s">
        <v>55</v>
      </c>
      <c r="D10" s="43">
        <v>6000.00000000001</v>
      </c>
      <c r="E10" s="43">
        <v>4972.00063541483</v>
      </c>
      <c r="F10" s="43">
        <v>5992.7702877319798</v>
      </c>
      <c r="G10" s="43">
        <v>10806.9839028802</v>
      </c>
    </row>
    <row r="11" spans="2:7" x14ac:dyDescent="0.25">
      <c r="B11" t="s">
        <v>64</v>
      </c>
    </row>
    <row r="12" spans="2:7" x14ac:dyDescent="0.25">
      <c r="B12" t="s">
        <v>65</v>
      </c>
    </row>
    <row r="13" spans="2:7" x14ac:dyDescent="0.25">
      <c r="B13" t="s">
        <v>66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3"/>
  <sheetViews>
    <sheetView topLeftCell="A46" workbookViewId="0">
      <selection activeCell="F71" sqref="F71"/>
    </sheetView>
  </sheetViews>
  <sheetFormatPr defaultRowHeight="15" x14ac:dyDescent="0.25"/>
  <cols>
    <col min="1" max="1" width="13.28515625" bestFit="1" customWidth="1"/>
    <col min="2" max="2" width="11.85546875" bestFit="1" customWidth="1"/>
    <col min="3" max="3" width="10.5703125" bestFit="1" customWidth="1"/>
    <col min="4" max="4" width="13.5703125" bestFit="1" customWidth="1"/>
    <col min="5" max="5" width="11.85546875" bestFit="1" customWidth="1"/>
    <col min="6" max="6" width="11.85546875" customWidth="1"/>
    <col min="7" max="7" width="12" customWidth="1"/>
    <col min="8" max="8" width="14.28515625" customWidth="1"/>
  </cols>
  <sheetData>
    <row r="1" spans="1:8" ht="31.5" x14ac:dyDescent="0.5">
      <c r="A1" s="63" t="s">
        <v>44</v>
      </c>
      <c r="B1" s="64"/>
      <c r="C1" s="64"/>
      <c r="D1" s="64"/>
      <c r="E1" s="64"/>
      <c r="F1" s="65"/>
    </row>
    <row r="3" spans="1:8" ht="18.75" x14ac:dyDescent="0.3">
      <c r="A3" s="70" t="s">
        <v>38</v>
      </c>
      <c r="B3" s="70"/>
      <c r="C3" s="70"/>
      <c r="D3" s="70"/>
      <c r="E3" s="70"/>
      <c r="F3" s="70"/>
      <c r="G3" s="70"/>
      <c r="H3" s="70"/>
    </row>
    <row r="4" spans="1:8" x14ac:dyDescent="0.25">
      <c r="A4" s="20"/>
      <c r="B4" s="20"/>
      <c r="C4" s="20"/>
      <c r="D4" s="20"/>
      <c r="E4" s="20"/>
      <c r="F4" s="20"/>
      <c r="G4" s="20"/>
      <c r="H4" s="20"/>
    </row>
    <row r="5" spans="1:8" x14ac:dyDescent="0.25">
      <c r="A5" s="71" t="s">
        <v>7</v>
      </c>
      <c r="B5" s="71"/>
      <c r="C5" s="20"/>
      <c r="D5" s="71" t="s">
        <v>8</v>
      </c>
      <c r="E5" s="71"/>
      <c r="F5" s="13"/>
      <c r="G5" s="20"/>
      <c r="H5" s="20"/>
    </row>
    <row r="6" spans="1:8" x14ac:dyDescent="0.25">
      <c r="A6" s="20" t="s">
        <v>9</v>
      </c>
      <c r="B6" s="9">
        <f>PMT(E7,E8,-E6)</f>
        <v>6000.0000000000073</v>
      </c>
      <c r="C6" s="20"/>
      <c r="D6" s="20" t="s">
        <v>10</v>
      </c>
      <c r="E6" s="22">
        <v>312227.31804797403</v>
      </c>
      <c r="F6" s="22"/>
      <c r="G6" s="20"/>
      <c r="H6" s="20"/>
    </row>
    <row r="7" spans="1:8" x14ac:dyDescent="0.25">
      <c r="A7" s="20" t="s">
        <v>11</v>
      </c>
      <c r="B7" s="23">
        <v>5.7500000000000002E-2</v>
      </c>
      <c r="C7" s="20"/>
      <c r="D7" s="20" t="s">
        <v>12</v>
      </c>
      <c r="E7" s="24">
        <f>B7/B9</f>
        <v>4.7916666666666672E-3</v>
      </c>
      <c r="F7" s="24"/>
      <c r="G7" s="20"/>
      <c r="H7" s="20"/>
    </row>
    <row r="8" spans="1:8" x14ac:dyDescent="0.25">
      <c r="A8" s="20" t="s">
        <v>13</v>
      </c>
      <c r="B8" s="25">
        <v>5</v>
      </c>
      <c r="C8" s="20"/>
      <c r="D8" s="20" t="s">
        <v>14</v>
      </c>
      <c r="E8" s="26">
        <f>B8*B9</f>
        <v>60</v>
      </c>
      <c r="F8" s="26"/>
      <c r="G8" s="20"/>
      <c r="H8" s="20"/>
    </row>
    <row r="9" spans="1:8" x14ac:dyDescent="0.25">
      <c r="A9" s="20" t="s">
        <v>15</v>
      </c>
      <c r="B9" s="25">
        <v>12</v>
      </c>
      <c r="C9" s="20"/>
      <c r="D9" s="20"/>
      <c r="E9" s="20"/>
      <c r="F9" s="20"/>
      <c r="G9" s="20"/>
      <c r="H9" s="20"/>
    </row>
    <row r="10" spans="1:8" x14ac:dyDescent="0.25">
      <c r="A10" s="20"/>
      <c r="B10" s="20"/>
      <c r="C10" s="20"/>
      <c r="D10" s="20"/>
      <c r="E10" s="20"/>
      <c r="F10" s="20"/>
      <c r="G10" s="20"/>
      <c r="H10" s="20"/>
    </row>
    <row r="11" spans="1:8" ht="30" x14ac:dyDescent="0.25">
      <c r="A11" s="27" t="s">
        <v>16</v>
      </c>
      <c r="B11" s="27" t="s">
        <v>17</v>
      </c>
      <c r="C11" s="27" t="s">
        <v>18</v>
      </c>
      <c r="D11" s="27" t="s">
        <v>19</v>
      </c>
      <c r="E11" s="27" t="s">
        <v>20</v>
      </c>
      <c r="F11" s="27" t="s">
        <v>45</v>
      </c>
      <c r="G11" s="27" t="s">
        <v>21</v>
      </c>
      <c r="H11" s="27" t="s">
        <v>22</v>
      </c>
    </row>
    <row r="12" spans="1:8" x14ac:dyDescent="0.25">
      <c r="A12" s="15">
        <v>1</v>
      </c>
      <c r="B12" s="22">
        <f>E6</f>
        <v>312227.31804797403</v>
      </c>
      <c r="C12" s="56">
        <f>B$6</f>
        <v>6000.0000000000073</v>
      </c>
      <c r="D12" s="56">
        <f>IPMT(E$7,A12,E$8,-E$6)</f>
        <v>1496.0892323132091</v>
      </c>
      <c r="E12" s="56">
        <f>PPMT(E$7,A12,E$8,-E$6)</f>
        <v>4503.910767686798</v>
      </c>
      <c r="F12" s="56">
        <f>B12-E12</f>
        <v>307723.40728028724</v>
      </c>
      <c r="G12" s="21">
        <f>-CUMIPMT(E$7,E$8,E$6,A$12,A12,0)</f>
        <v>1496.0892323132093</v>
      </c>
      <c r="H12" s="21">
        <f>-CUMPRINC(E$7,E$8,E$6,A$12,A12,0)</f>
        <v>4503.910767686798</v>
      </c>
    </row>
    <row r="13" spans="1:8" x14ac:dyDescent="0.25">
      <c r="A13" s="15">
        <v>2</v>
      </c>
      <c r="B13" s="22">
        <f>F12</f>
        <v>307723.40728028724</v>
      </c>
      <c r="C13" s="56">
        <f t="shared" ref="C13:C71" si="0">B$6</f>
        <v>6000.0000000000073</v>
      </c>
      <c r="D13" s="56">
        <f t="shared" ref="D13:D71" si="1">IPMT(E$7,A13,E$8,-E$6)</f>
        <v>1474.5079932180436</v>
      </c>
      <c r="E13" s="56">
        <f t="shared" ref="E13:E71" si="2">PPMT(E$7,A13,E$8,-E$6)</f>
        <v>4525.4920067819639</v>
      </c>
      <c r="F13" s="56">
        <f t="shared" ref="F13:F71" si="3">B13-E13</f>
        <v>303197.91527350526</v>
      </c>
      <c r="G13" s="21">
        <f t="shared" ref="G13:G71" si="4">-CUMIPMT(E$7,E$8,E$6,A$12,A13,0)</f>
        <v>2970.5972255312554</v>
      </c>
      <c r="H13" s="21">
        <f t="shared" ref="H13:H71" si="5">-CUMPRINC(E$7,E$8,E$6,A$12,A13,0)</f>
        <v>9029.4027744687592</v>
      </c>
    </row>
    <row r="14" spans="1:8" x14ac:dyDescent="0.25">
      <c r="A14" s="15">
        <v>3</v>
      </c>
      <c r="B14" s="22">
        <f t="shared" ref="B14:B71" si="6">F13</f>
        <v>303197.91527350526</v>
      </c>
      <c r="C14" s="56">
        <f t="shared" si="0"/>
        <v>6000.0000000000073</v>
      </c>
      <c r="D14" s="56">
        <f t="shared" si="1"/>
        <v>1452.8233440188799</v>
      </c>
      <c r="E14" s="56">
        <f t="shared" si="2"/>
        <v>4547.1766559811276</v>
      </c>
      <c r="F14" s="56">
        <f t="shared" si="3"/>
        <v>298650.73861752416</v>
      </c>
      <c r="G14" s="21">
        <f t="shared" si="4"/>
        <v>4423.4205695501314</v>
      </c>
      <c r="H14" s="21">
        <f t="shared" si="5"/>
        <v>13576.57943044989</v>
      </c>
    </row>
    <row r="15" spans="1:8" x14ac:dyDescent="0.25">
      <c r="A15" s="15">
        <v>4</v>
      </c>
      <c r="B15" s="22">
        <f t="shared" si="6"/>
        <v>298650.73861752416</v>
      </c>
      <c r="C15" s="56">
        <f t="shared" si="0"/>
        <v>6000.0000000000073</v>
      </c>
      <c r="D15" s="56">
        <f t="shared" si="1"/>
        <v>1431.0347892089703</v>
      </c>
      <c r="E15" s="56">
        <f t="shared" si="2"/>
        <v>4568.965210791037</v>
      </c>
      <c r="F15" s="56">
        <f t="shared" si="3"/>
        <v>294081.77340673312</v>
      </c>
      <c r="G15" s="21">
        <f t="shared" si="4"/>
        <v>5854.4553587591035</v>
      </c>
      <c r="H15" s="21">
        <f t="shared" si="5"/>
        <v>18145.544641240926</v>
      </c>
    </row>
    <row r="16" spans="1:8" x14ac:dyDescent="0.25">
      <c r="A16" s="15">
        <v>5</v>
      </c>
      <c r="B16" s="22">
        <f t="shared" si="6"/>
        <v>294081.77340673312</v>
      </c>
      <c r="C16" s="56">
        <f t="shared" si="0"/>
        <v>6000.0000000000073</v>
      </c>
      <c r="D16" s="56">
        <f t="shared" si="1"/>
        <v>1409.1418309072631</v>
      </c>
      <c r="E16" s="56">
        <f t="shared" si="2"/>
        <v>4590.858169092744</v>
      </c>
      <c r="F16" s="56">
        <f t="shared" si="3"/>
        <v>289490.91523764038</v>
      </c>
      <c r="G16" s="21">
        <f t="shared" si="4"/>
        <v>7263.597189666365</v>
      </c>
      <c r="H16" s="21">
        <f t="shared" si="5"/>
        <v>22736.402810333671</v>
      </c>
    </row>
    <row r="17" spans="1:8" x14ac:dyDescent="0.25">
      <c r="A17" s="15">
        <v>6</v>
      </c>
      <c r="B17" s="22">
        <f t="shared" si="6"/>
        <v>289490.91523764038</v>
      </c>
      <c r="C17" s="56">
        <f t="shared" si="0"/>
        <v>6000.0000000000073</v>
      </c>
      <c r="D17" s="56">
        <f t="shared" si="1"/>
        <v>1387.1439688470271</v>
      </c>
      <c r="E17" s="56">
        <f t="shared" si="2"/>
        <v>4612.85603115298</v>
      </c>
      <c r="F17" s="56">
        <f t="shared" si="3"/>
        <v>284878.05920648738</v>
      </c>
      <c r="G17" s="21">
        <f t="shared" si="4"/>
        <v>8650.7411585133887</v>
      </c>
      <c r="H17" s="21">
        <f t="shared" si="5"/>
        <v>27349.258841486655</v>
      </c>
    </row>
    <row r="18" spans="1:8" x14ac:dyDescent="0.25">
      <c r="A18" s="15">
        <v>7</v>
      </c>
      <c r="B18" s="22">
        <f t="shared" si="6"/>
        <v>284878.05920648738</v>
      </c>
      <c r="C18" s="56">
        <f t="shared" si="0"/>
        <v>6000.0000000000073</v>
      </c>
      <c r="D18" s="56">
        <f t="shared" si="1"/>
        <v>1365.0407003644191</v>
      </c>
      <c r="E18" s="56">
        <f t="shared" si="2"/>
        <v>4634.9592996355877</v>
      </c>
      <c r="F18" s="56">
        <f t="shared" si="3"/>
        <v>280243.09990685177</v>
      </c>
      <c r="G18" s="21">
        <f t="shared" si="4"/>
        <v>10015.78185887781</v>
      </c>
      <c r="H18" s="21">
        <f t="shared" si="5"/>
        <v>31984.218141122241</v>
      </c>
    </row>
    <row r="19" spans="1:8" x14ac:dyDescent="0.25">
      <c r="A19" s="15">
        <v>8</v>
      </c>
      <c r="B19" s="22">
        <f t="shared" si="6"/>
        <v>280243.09990685177</v>
      </c>
      <c r="C19" s="56">
        <f t="shared" si="0"/>
        <v>6000.0000000000073</v>
      </c>
      <c r="D19" s="56">
        <f t="shared" si="1"/>
        <v>1342.8315203869986</v>
      </c>
      <c r="E19" s="56">
        <f t="shared" si="2"/>
        <v>4657.1684796130085</v>
      </c>
      <c r="F19" s="56">
        <f t="shared" si="3"/>
        <v>275585.93142723874</v>
      </c>
      <c r="G19" s="21">
        <f t="shared" si="4"/>
        <v>11358.613379264811</v>
      </c>
      <c r="H19" s="21">
        <f t="shared" si="5"/>
        <v>36641.386620735248</v>
      </c>
    </row>
    <row r="20" spans="1:8" x14ac:dyDescent="0.25">
      <c r="A20" s="15">
        <v>9</v>
      </c>
      <c r="B20" s="22">
        <f t="shared" si="6"/>
        <v>275585.93142723874</v>
      </c>
      <c r="C20" s="56">
        <f t="shared" si="0"/>
        <v>6000.0000000000073</v>
      </c>
      <c r="D20" s="56">
        <f t="shared" si="1"/>
        <v>1320.5159214221862</v>
      </c>
      <c r="E20" s="56">
        <f t="shared" si="2"/>
        <v>4679.4840785778206</v>
      </c>
      <c r="F20" s="56">
        <f t="shared" si="3"/>
        <v>270906.44734866091</v>
      </c>
      <c r="G20" s="21">
        <f t="shared" si="4"/>
        <v>12679.129300686989</v>
      </c>
      <c r="H20" s="21">
        <f t="shared" si="5"/>
        <v>41320.870699313076</v>
      </c>
    </row>
    <row r="21" spans="1:8" x14ac:dyDescent="0.25">
      <c r="A21" s="15">
        <v>10</v>
      </c>
      <c r="B21" s="22">
        <f t="shared" si="6"/>
        <v>270906.44734866091</v>
      </c>
      <c r="C21" s="56">
        <f t="shared" si="0"/>
        <v>6000.0000000000073</v>
      </c>
      <c r="D21" s="56">
        <f t="shared" si="1"/>
        <v>1298.0933935456676</v>
      </c>
      <c r="E21" s="56">
        <f t="shared" si="2"/>
        <v>4701.9066064543395</v>
      </c>
      <c r="F21" s="56">
        <f t="shared" si="3"/>
        <v>266204.54074220656</v>
      </c>
      <c r="G21" s="21">
        <f t="shared" si="4"/>
        <v>13977.22269423266</v>
      </c>
      <c r="H21" s="21">
        <f t="shared" si="5"/>
        <v>46022.777305767413</v>
      </c>
    </row>
    <row r="22" spans="1:8" x14ac:dyDescent="0.25">
      <c r="A22" s="15">
        <v>11</v>
      </c>
      <c r="B22" s="22">
        <f t="shared" si="6"/>
        <v>266204.54074220656</v>
      </c>
      <c r="C22" s="56">
        <f t="shared" si="0"/>
        <v>6000.0000000000073</v>
      </c>
      <c r="D22" s="56">
        <f t="shared" si="1"/>
        <v>1275.5634243897405</v>
      </c>
      <c r="E22" s="56">
        <f t="shared" si="2"/>
        <v>4724.436575610267</v>
      </c>
      <c r="F22" s="56">
        <f t="shared" si="3"/>
        <v>261480.10416659628</v>
      </c>
      <c r="G22" s="21">
        <f t="shared" si="4"/>
        <v>15252.786118622404</v>
      </c>
      <c r="H22" s="21">
        <f t="shared" si="5"/>
        <v>50747.213881377684</v>
      </c>
    </row>
    <row r="23" spans="1:8" x14ac:dyDescent="0.25">
      <c r="A23" s="15">
        <v>12</v>
      </c>
      <c r="B23" s="22">
        <f t="shared" si="6"/>
        <v>261480.10416659628</v>
      </c>
      <c r="C23" s="56">
        <f t="shared" si="0"/>
        <v>6000.0000000000073</v>
      </c>
      <c r="D23" s="56">
        <f t="shared" si="1"/>
        <v>1252.9254991316079</v>
      </c>
      <c r="E23" s="56">
        <f t="shared" si="2"/>
        <v>4747.0745008683998</v>
      </c>
      <c r="F23" s="56">
        <f t="shared" si="3"/>
        <v>256733.0296657279</v>
      </c>
      <c r="G23" s="21">
        <f t="shared" si="4"/>
        <v>16505.711617754001</v>
      </c>
      <c r="H23" s="21">
        <f t="shared" si="5"/>
        <v>55494.288382246086</v>
      </c>
    </row>
    <row r="24" spans="1:8" x14ac:dyDescent="0.25">
      <c r="A24" s="15">
        <v>13</v>
      </c>
      <c r="B24" s="22">
        <f t="shared" si="6"/>
        <v>256733.0296657279</v>
      </c>
      <c r="C24" s="56">
        <f t="shared" si="0"/>
        <v>6000.0000000000073</v>
      </c>
      <c r="D24" s="56">
        <f t="shared" si="1"/>
        <v>1230.1791004816134</v>
      </c>
      <c r="E24" s="56">
        <f t="shared" si="2"/>
        <v>4769.8208995183941</v>
      </c>
      <c r="F24" s="56">
        <f t="shared" si="3"/>
        <v>251963.20876620951</v>
      </c>
      <c r="G24" s="21">
        <f t="shared" si="4"/>
        <v>17735.89071823562</v>
      </c>
      <c r="H24" s="21">
        <f t="shared" si="5"/>
        <v>60264.109281764468</v>
      </c>
    </row>
    <row r="25" spans="1:8" x14ac:dyDescent="0.25">
      <c r="A25" s="15">
        <v>14</v>
      </c>
      <c r="B25" s="22">
        <f t="shared" si="6"/>
        <v>251963.20876620951</v>
      </c>
      <c r="C25" s="56">
        <f t="shared" si="0"/>
        <v>6000.0000000000073</v>
      </c>
      <c r="D25" s="56">
        <f t="shared" si="1"/>
        <v>1207.3237086714212</v>
      </c>
      <c r="E25" s="56">
        <f t="shared" si="2"/>
        <v>4792.6762913285856</v>
      </c>
      <c r="F25" s="56">
        <f t="shared" si="3"/>
        <v>247170.53247488092</v>
      </c>
      <c r="G25" s="21">
        <f t="shared" si="4"/>
        <v>18943.214426907056</v>
      </c>
      <c r="H25" s="21">
        <f t="shared" si="5"/>
        <v>65056.785573093046</v>
      </c>
    </row>
    <row r="26" spans="1:8" x14ac:dyDescent="0.25">
      <c r="A26" s="15">
        <v>15</v>
      </c>
      <c r="B26" s="22">
        <f t="shared" si="6"/>
        <v>247170.53247488092</v>
      </c>
      <c r="C26" s="56">
        <f t="shared" si="0"/>
        <v>6000.0000000000073</v>
      </c>
      <c r="D26" s="56">
        <f t="shared" si="1"/>
        <v>1184.3588014421387</v>
      </c>
      <c r="E26" s="56">
        <f t="shared" si="2"/>
        <v>4815.6411985578688</v>
      </c>
      <c r="F26" s="56">
        <f t="shared" si="3"/>
        <v>242354.89127632306</v>
      </c>
      <c r="G26" s="21">
        <f t="shared" si="4"/>
        <v>20127.573228349196</v>
      </c>
      <c r="H26" s="21">
        <f t="shared" si="5"/>
        <v>69872.42677165092</v>
      </c>
    </row>
    <row r="27" spans="1:8" x14ac:dyDescent="0.25">
      <c r="A27" s="15">
        <v>16</v>
      </c>
      <c r="B27" s="22">
        <f t="shared" si="6"/>
        <v>242354.89127632306</v>
      </c>
      <c r="C27" s="56">
        <f t="shared" si="0"/>
        <v>6000.0000000000073</v>
      </c>
      <c r="D27" s="56">
        <f t="shared" si="1"/>
        <v>1161.2838540323819</v>
      </c>
      <c r="E27" s="56">
        <f t="shared" si="2"/>
        <v>4838.7161459676254</v>
      </c>
      <c r="F27" s="56">
        <f t="shared" si="3"/>
        <v>237516.17513035543</v>
      </c>
      <c r="G27" s="21">
        <f t="shared" si="4"/>
        <v>21288.857082381583</v>
      </c>
      <c r="H27" s="21">
        <f t="shared" si="5"/>
        <v>74711.142917618534</v>
      </c>
    </row>
    <row r="28" spans="1:8" x14ac:dyDescent="0.25">
      <c r="A28" s="15">
        <v>17</v>
      </c>
      <c r="B28" s="22">
        <f t="shared" si="6"/>
        <v>237516.17513035543</v>
      </c>
      <c r="C28" s="56">
        <f t="shared" si="0"/>
        <v>6000.0000000000073</v>
      </c>
      <c r="D28" s="56">
        <f t="shared" si="1"/>
        <v>1138.0983391662871</v>
      </c>
      <c r="E28" s="56">
        <f t="shared" si="2"/>
        <v>4861.9016608337197</v>
      </c>
      <c r="F28" s="56">
        <f t="shared" si="3"/>
        <v>232654.27346952172</v>
      </c>
      <c r="G28" s="21">
        <f t="shared" si="4"/>
        <v>22426.955421547827</v>
      </c>
      <c r="H28" s="21">
        <f t="shared" si="5"/>
        <v>79573.044578452289</v>
      </c>
    </row>
    <row r="29" spans="1:8" x14ac:dyDescent="0.25">
      <c r="A29" s="15">
        <v>18</v>
      </c>
      <c r="B29" s="22">
        <f t="shared" si="6"/>
        <v>232654.27346952172</v>
      </c>
      <c r="C29" s="56">
        <f t="shared" si="0"/>
        <v>6000.0000000000073</v>
      </c>
      <c r="D29" s="56">
        <f t="shared" si="1"/>
        <v>1114.8017270414589</v>
      </c>
      <c r="E29" s="56">
        <f t="shared" si="2"/>
        <v>4885.1982729585479</v>
      </c>
      <c r="F29" s="56">
        <f t="shared" si="3"/>
        <v>227769.07519656318</v>
      </c>
      <c r="G29" s="21">
        <f t="shared" si="4"/>
        <v>23541.757148589299</v>
      </c>
      <c r="H29" s="21">
        <f t="shared" si="5"/>
        <v>84458.242851410832</v>
      </c>
    </row>
    <row r="30" spans="1:8" x14ac:dyDescent="0.25">
      <c r="A30" s="15">
        <v>19</v>
      </c>
      <c r="B30" s="22">
        <f t="shared" si="6"/>
        <v>227769.07519656318</v>
      </c>
      <c r="C30" s="56">
        <f t="shared" si="0"/>
        <v>6000.0000000000073</v>
      </c>
      <c r="D30" s="56">
        <f t="shared" si="1"/>
        <v>1091.393485316866</v>
      </c>
      <c r="E30" s="56">
        <f t="shared" si="2"/>
        <v>4908.6065146831406</v>
      </c>
      <c r="F30" s="56">
        <f t="shared" si="3"/>
        <v>222860.46868188004</v>
      </c>
      <c r="G30" s="21">
        <f t="shared" si="4"/>
        <v>24633.150633906189</v>
      </c>
      <c r="H30" s="21">
        <f t="shared" si="5"/>
        <v>89366.849366093957</v>
      </c>
    </row>
    <row r="31" spans="1:8" x14ac:dyDescent="0.25">
      <c r="A31" s="15">
        <v>20</v>
      </c>
      <c r="B31" s="22">
        <f t="shared" si="6"/>
        <v>222860.46868188004</v>
      </c>
      <c r="C31" s="56">
        <f t="shared" si="0"/>
        <v>6000.0000000000073</v>
      </c>
      <c r="D31" s="56">
        <f t="shared" si="1"/>
        <v>1067.873079100676</v>
      </c>
      <c r="E31" s="56">
        <f t="shared" si="2"/>
        <v>4932.1269208993317</v>
      </c>
      <c r="F31" s="56">
        <f t="shared" si="3"/>
        <v>217928.34176098072</v>
      </c>
      <c r="G31" s="21">
        <f t="shared" si="4"/>
        <v>25701.023713006856</v>
      </c>
      <c r="H31" s="21">
        <f t="shared" si="5"/>
        <v>94298.976286993289</v>
      </c>
    </row>
    <row r="32" spans="1:8" x14ac:dyDescent="0.25">
      <c r="A32" s="15">
        <v>21</v>
      </c>
      <c r="B32" s="22">
        <f t="shared" si="6"/>
        <v>217928.34176098072</v>
      </c>
      <c r="C32" s="56">
        <f t="shared" si="0"/>
        <v>6000.0000000000073</v>
      </c>
      <c r="D32" s="56">
        <f t="shared" si="1"/>
        <v>1044.2399709380331</v>
      </c>
      <c r="E32" s="56">
        <f t="shared" si="2"/>
        <v>4955.7600290619739</v>
      </c>
      <c r="F32" s="56">
        <f t="shared" si="3"/>
        <v>212972.58173191873</v>
      </c>
      <c r="G32" s="21">
        <f t="shared" si="4"/>
        <v>26745.263683944868</v>
      </c>
      <c r="H32" s="21">
        <f t="shared" si="5"/>
        <v>99254.736316055278</v>
      </c>
    </row>
    <row r="33" spans="1:8" x14ac:dyDescent="0.25">
      <c r="A33" s="15">
        <v>22</v>
      </c>
      <c r="B33" s="22">
        <f t="shared" si="6"/>
        <v>212972.58173191873</v>
      </c>
      <c r="C33" s="56">
        <f t="shared" si="0"/>
        <v>6000.0000000000073</v>
      </c>
      <c r="D33" s="56">
        <f t="shared" si="1"/>
        <v>1020.4936207987777</v>
      </c>
      <c r="E33" s="56">
        <f t="shared" si="2"/>
        <v>4979.5063792012297</v>
      </c>
      <c r="F33" s="56">
        <f t="shared" si="3"/>
        <v>207993.07535271751</v>
      </c>
      <c r="G33" s="21">
        <f t="shared" si="4"/>
        <v>27765.757304743674</v>
      </c>
      <c r="H33" s="21">
        <f t="shared" si="5"/>
        <v>104234.2426952565</v>
      </c>
    </row>
    <row r="34" spans="1:8" x14ac:dyDescent="0.25">
      <c r="A34" s="15">
        <v>23</v>
      </c>
      <c r="B34" s="22">
        <f t="shared" si="6"/>
        <v>207993.07535271751</v>
      </c>
      <c r="C34" s="56">
        <f t="shared" si="0"/>
        <v>6000.0000000000073</v>
      </c>
      <c r="D34" s="56">
        <f t="shared" si="1"/>
        <v>996.6334860651051</v>
      </c>
      <c r="E34" s="56">
        <f t="shared" si="2"/>
        <v>5003.3665139349014</v>
      </c>
      <c r="F34" s="56">
        <f t="shared" si="3"/>
        <v>202989.70883878262</v>
      </c>
      <c r="G34" s="21">
        <f t="shared" si="4"/>
        <v>28762.390790808771</v>
      </c>
      <c r="H34" s="21">
        <f t="shared" si="5"/>
        <v>109237.6092091914</v>
      </c>
    </row>
    <row r="35" spans="1:8" x14ac:dyDescent="0.25">
      <c r="A35" s="15">
        <v>24</v>
      </c>
      <c r="B35" s="22">
        <f t="shared" si="6"/>
        <v>202989.70883878262</v>
      </c>
      <c r="C35" s="56">
        <f t="shared" si="0"/>
        <v>6000.0000000000073</v>
      </c>
      <c r="D35" s="56">
        <f t="shared" si="1"/>
        <v>972.65902151916725</v>
      </c>
      <c r="E35" s="56">
        <f t="shared" si="2"/>
        <v>5027.34097848084</v>
      </c>
      <c r="F35" s="56">
        <f t="shared" si="3"/>
        <v>197962.36786030178</v>
      </c>
      <c r="G35" s="21">
        <f t="shared" si="4"/>
        <v>29735.049812327939</v>
      </c>
      <c r="H35" s="21">
        <f t="shared" si="5"/>
        <v>114264.95018767224</v>
      </c>
    </row>
    <row r="36" spans="1:8" x14ac:dyDescent="0.25">
      <c r="A36" s="15">
        <v>25</v>
      </c>
      <c r="B36" s="22">
        <f t="shared" si="6"/>
        <v>197962.36786030178</v>
      </c>
      <c r="C36" s="56">
        <f t="shared" si="0"/>
        <v>6000.0000000000073</v>
      </c>
      <c r="D36" s="56">
        <f t="shared" si="1"/>
        <v>948.56967933061321</v>
      </c>
      <c r="E36" s="56">
        <f t="shared" si="2"/>
        <v>5051.430320669394</v>
      </c>
      <c r="F36" s="56">
        <f t="shared" si="3"/>
        <v>192910.93753963237</v>
      </c>
      <c r="G36" s="21">
        <f t="shared" si="4"/>
        <v>30683.619491658552</v>
      </c>
      <c r="H36" s="21">
        <f t="shared" si="5"/>
        <v>119316.38050834162</v>
      </c>
    </row>
    <row r="37" spans="1:8" x14ac:dyDescent="0.25">
      <c r="A37" s="15">
        <v>26</v>
      </c>
      <c r="B37" s="22">
        <f t="shared" si="6"/>
        <v>192910.93753963237</v>
      </c>
      <c r="C37" s="56">
        <f t="shared" si="0"/>
        <v>6000.0000000000073</v>
      </c>
      <c r="D37" s="56">
        <f t="shared" si="1"/>
        <v>924.36490904407219</v>
      </c>
      <c r="E37" s="56">
        <f t="shared" si="2"/>
        <v>5075.6350909559351</v>
      </c>
      <c r="F37" s="56">
        <f t="shared" si="3"/>
        <v>187835.30244867643</v>
      </c>
      <c r="G37" s="21">
        <f t="shared" si="4"/>
        <v>31607.984400702597</v>
      </c>
      <c r="H37" s="21">
        <f t="shared" si="5"/>
        <v>124392.01559929758</v>
      </c>
    </row>
    <row r="38" spans="1:8" x14ac:dyDescent="0.25">
      <c r="A38" s="15">
        <v>27</v>
      </c>
      <c r="B38" s="22">
        <f t="shared" si="6"/>
        <v>187835.30244867643</v>
      </c>
      <c r="C38" s="56">
        <f t="shared" si="0"/>
        <v>6000.0000000000073</v>
      </c>
      <c r="D38" s="56">
        <f t="shared" si="1"/>
        <v>900.04415756657522</v>
      </c>
      <c r="E38" s="56">
        <f t="shared" si="2"/>
        <v>5099.9558424334327</v>
      </c>
      <c r="F38" s="56">
        <f t="shared" si="3"/>
        <v>182735.34660624299</v>
      </c>
      <c r="G38" s="21">
        <f t="shared" si="4"/>
        <v>32508.028558269216</v>
      </c>
      <c r="H38" s="21">
        <f t="shared" si="5"/>
        <v>129491.97144173099</v>
      </c>
    </row>
    <row r="39" spans="1:8" x14ac:dyDescent="0.25">
      <c r="A39" s="15">
        <v>28</v>
      </c>
      <c r="B39" s="22">
        <f t="shared" si="6"/>
        <v>182735.34660624299</v>
      </c>
      <c r="C39" s="56">
        <f t="shared" si="0"/>
        <v>6000.0000000000073</v>
      </c>
      <c r="D39" s="56">
        <f t="shared" si="1"/>
        <v>875.60686915491476</v>
      </c>
      <c r="E39" s="56">
        <f t="shared" si="2"/>
        <v>5124.3931308450919</v>
      </c>
      <c r="F39" s="56">
        <f t="shared" si="3"/>
        <v>177610.9534753979</v>
      </c>
      <c r="G39" s="21">
        <f t="shared" si="4"/>
        <v>33383.635427424102</v>
      </c>
      <c r="H39" s="21">
        <f t="shared" si="5"/>
        <v>134616.3645725761</v>
      </c>
    </row>
    <row r="40" spans="1:8" x14ac:dyDescent="0.25">
      <c r="A40" s="15">
        <v>29</v>
      </c>
      <c r="B40" s="22">
        <f t="shared" si="6"/>
        <v>177610.9534753979</v>
      </c>
      <c r="C40" s="56">
        <f t="shared" si="0"/>
        <v>6000.0000000000073</v>
      </c>
      <c r="D40" s="56">
        <f t="shared" si="1"/>
        <v>851.05248540294895</v>
      </c>
      <c r="E40" s="56">
        <f t="shared" si="2"/>
        <v>5148.9475145970582</v>
      </c>
      <c r="F40" s="56">
        <f t="shared" si="3"/>
        <v>172462.00596080083</v>
      </c>
      <c r="G40" s="21">
        <f t="shared" si="4"/>
        <v>34234.687912827067</v>
      </c>
      <c r="H40" s="21">
        <f t="shared" si="5"/>
        <v>139765.31208717314</v>
      </c>
    </row>
    <row r="41" spans="1:8" x14ac:dyDescent="0.25">
      <c r="A41" s="15">
        <v>30</v>
      </c>
      <c r="B41" s="22">
        <f t="shared" si="6"/>
        <v>172462.00596080083</v>
      </c>
      <c r="C41" s="56">
        <f t="shared" si="0"/>
        <v>6000.0000000000073</v>
      </c>
      <c r="D41" s="56">
        <f t="shared" si="1"/>
        <v>826.38044522883797</v>
      </c>
      <c r="E41" s="56">
        <f t="shared" si="2"/>
        <v>5173.6195547711695</v>
      </c>
      <c r="F41" s="56">
        <f t="shared" si="3"/>
        <v>167288.38640602966</v>
      </c>
      <c r="G41" s="21">
        <f t="shared" si="4"/>
        <v>35061.068358055927</v>
      </c>
      <c r="H41" s="21">
        <f t="shared" si="5"/>
        <v>144938.93164194431</v>
      </c>
    </row>
    <row r="42" spans="1:8" x14ac:dyDescent="0.25">
      <c r="A42" s="15">
        <v>31</v>
      </c>
      <c r="B42" s="22">
        <f t="shared" si="6"/>
        <v>167288.38640602966</v>
      </c>
      <c r="C42" s="56">
        <f t="shared" si="0"/>
        <v>6000.0000000000073</v>
      </c>
      <c r="D42" s="56">
        <f t="shared" si="1"/>
        <v>801.59018486222612</v>
      </c>
      <c r="E42" s="56">
        <f t="shared" si="2"/>
        <v>5198.4098151377812</v>
      </c>
      <c r="F42" s="56">
        <f t="shared" si="3"/>
        <v>162089.97659089189</v>
      </c>
      <c r="G42" s="21">
        <f t="shared" si="4"/>
        <v>35862.658542918129</v>
      </c>
      <c r="H42" s="21">
        <f t="shared" si="5"/>
        <v>150137.3414570821</v>
      </c>
    </row>
    <row r="43" spans="1:8" x14ac:dyDescent="0.25">
      <c r="A43" s="15">
        <v>32</v>
      </c>
      <c r="B43" s="22">
        <f t="shared" si="6"/>
        <v>162089.97659089189</v>
      </c>
      <c r="C43" s="56">
        <f t="shared" si="0"/>
        <v>6000.0000000000073</v>
      </c>
      <c r="D43" s="56">
        <f t="shared" si="1"/>
        <v>776.68113783135743</v>
      </c>
      <c r="E43" s="56">
        <f t="shared" si="2"/>
        <v>5223.3188621686495</v>
      </c>
      <c r="F43" s="56">
        <f t="shared" si="3"/>
        <v>156866.65772872325</v>
      </c>
      <c r="G43" s="21">
        <f t="shared" si="4"/>
        <v>36639.339680749486</v>
      </c>
      <c r="H43" s="21">
        <f t="shared" si="5"/>
        <v>155360.66031925075</v>
      </c>
    </row>
    <row r="44" spans="1:8" x14ac:dyDescent="0.25">
      <c r="A44" s="15">
        <v>33</v>
      </c>
      <c r="B44" s="22">
        <f t="shared" si="6"/>
        <v>156866.65772872325</v>
      </c>
      <c r="C44" s="56">
        <f t="shared" si="0"/>
        <v>6000.0000000000073</v>
      </c>
      <c r="D44" s="56">
        <f t="shared" si="1"/>
        <v>751.65273495013264</v>
      </c>
      <c r="E44" s="56">
        <f t="shared" si="2"/>
        <v>5248.3472650498752</v>
      </c>
      <c r="F44" s="56">
        <f t="shared" si="3"/>
        <v>151618.31046367338</v>
      </c>
      <c r="G44" s="21">
        <f t="shared" si="4"/>
        <v>37390.992415699642</v>
      </c>
      <c r="H44" s="21">
        <f t="shared" si="5"/>
        <v>160609.00758430059</v>
      </c>
    </row>
    <row r="45" spans="1:8" x14ac:dyDescent="0.25">
      <c r="A45" s="15">
        <v>34</v>
      </c>
      <c r="B45" s="22">
        <f t="shared" si="6"/>
        <v>151618.31046367338</v>
      </c>
      <c r="C45" s="56">
        <f t="shared" si="0"/>
        <v>6000.0000000000073</v>
      </c>
      <c r="D45" s="56">
        <f t="shared" si="1"/>
        <v>726.50440430510207</v>
      </c>
      <c r="E45" s="56">
        <f t="shared" si="2"/>
        <v>5273.4955956949052</v>
      </c>
      <c r="F45" s="56">
        <f t="shared" si="3"/>
        <v>146344.81486797848</v>
      </c>
      <c r="G45" s="21">
        <f t="shared" si="4"/>
        <v>38117.496820004686</v>
      </c>
      <c r="H45" s="21">
        <f t="shared" si="5"/>
        <v>165882.50317999555</v>
      </c>
    </row>
    <row r="46" spans="1:8" x14ac:dyDescent="0.25">
      <c r="A46" s="15">
        <v>35</v>
      </c>
      <c r="B46" s="22">
        <f t="shared" si="6"/>
        <v>146344.81486797848</v>
      </c>
      <c r="C46" s="56">
        <f t="shared" si="0"/>
        <v>6000.0000000000073</v>
      </c>
      <c r="D46" s="56">
        <f t="shared" si="1"/>
        <v>701.23557124239733</v>
      </c>
      <c r="E46" s="56">
        <f t="shared" si="2"/>
        <v>5298.7644287576104</v>
      </c>
      <c r="F46" s="56">
        <f t="shared" si="3"/>
        <v>141046.05043922088</v>
      </c>
      <c r="G46" s="21">
        <f t="shared" si="4"/>
        <v>38818.732391247089</v>
      </c>
      <c r="H46" s="21">
        <f t="shared" si="5"/>
        <v>171181.26760875317</v>
      </c>
    </row>
    <row r="47" spans="1:8" x14ac:dyDescent="0.25">
      <c r="A47" s="15">
        <v>36</v>
      </c>
      <c r="B47" s="22">
        <f t="shared" si="6"/>
        <v>141046.05043922088</v>
      </c>
      <c r="C47" s="56">
        <f t="shared" si="0"/>
        <v>6000.0000000000073</v>
      </c>
      <c r="D47" s="56">
        <f t="shared" si="1"/>
        <v>675.84565835460046</v>
      </c>
      <c r="E47" s="56">
        <f t="shared" si="2"/>
        <v>5324.1543416454069</v>
      </c>
      <c r="F47" s="56">
        <f t="shared" si="3"/>
        <v>135721.89609757549</v>
      </c>
      <c r="G47" s="21">
        <f t="shared" si="4"/>
        <v>39494.578049601696</v>
      </c>
      <c r="H47" s="21">
        <f t="shared" si="5"/>
        <v>176505.42195039857</v>
      </c>
    </row>
    <row r="48" spans="1:8" x14ac:dyDescent="0.25">
      <c r="A48" s="15">
        <v>37</v>
      </c>
      <c r="B48" s="22">
        <f t="shared" si="6"/>
        <v>135721.89609757549</v>
      </c>
      <c r="C48" s="56">
        <f t="shared" si="0"/>
        <v>6000.0000000000073</v>
      </c>
      <c r="D48" s="56">
        <f t="shared" si="1"/>
        <v>650.33408546754958</v>
      </c>
      <c r="E48" s="56">
        <f t="shared" si="2"/>
        <v>5349.6659145324575</v>
      </c>
      <c r="F48" s="56">
        <f t="shared" si="3"/>
        <v>130372.23018304304</v>
      </c>
      <c r="G48" s="21">
        <f t="shared" si="4"/>
        <v>40144.912135069229</v>
      </c>
      <c r="H48" s="21">
        <f t="shared" si="5"/>
        <v>181855.08786493103</v>
      </c>
    </row>
    <row r="49" spans="1:8" x14ac:dyDescent="0.25">
      <c r="A49" s="15">
        <v>38</v>
      </c>
      <c r="B49" s="22">
        <f t="shared" si="6"/>
        <v>130372.23018304304</v>
      </c>
      <c r="C49" s="56">
        <f t="shared" si="0"/>
        <v>6000.0000000000073</v>
      </c>
      <c r="D49" s="56">
        <f t="shared" si="1"/>
        <v>624.70026962708152</v>
      </c>
      <c r="E49" s="56">
        <f t="shared" si="2"/>
        <v>5375.2997303729262</v>
      </c>
      <c r="F49" s="56">
        <f t="shared" si="3"/>
        <v>124996.93045267012</v>
      </c>
      <c r="G49" s="21">
        <f t="shared" si="4"/>
        <v>40769.612404696352</v>
      </c>
      <c r="H49" s="21">
        <f t="shared" si="5"/>
        <v>187230.38759530394</v>
      </c>
    </row>
    <row r="50" spans="1:8" x14ac:dyDescent="0.25">
      <c r="A50" s="15">
        <v>39</v>
      </c>
      <c r="B50" s="22">
        <f t="shared" si="6"/>
        <v>124996.93045267012</v>
      </c>
      <c r="C50" s="56">
        <f t="shared" si="0"/>
        <v>6000.0000000000073</v>
      </c>
      <c r="D50" s="56">
        <f t="shared" si="1"/>
        <v>598.94362508571123</v>
      </c>
      <c r="E50" s="56">
        <f t="shared" si="2"/>
        <v>5401.0563749142957</v>
      </c>
      <c r="F50" s="56">
        <f t="shared" si="3"/>
        <v>119595.87407775583</v>
      </c>
      <c r="G50" s="21">
        <f t="shared" si="4"/>
        <v>41368.556029782078</v>
      </c>
      <c r="H50" s="21">
        <f t="shared" si="5"/>
        <v>192631.44397021821</v>
      </c>
    </row>
    <row r="51" spans="1:8" x14ac:dyDescent="0.25">
      <c r="A51" s="15">
        <v>40</v>
      </c>
      <c r="B51" s="22">
        <f t="shared" si="6"/>
        <v>119595.87407775583</v>
      </c>
      <c r="C51" s="56">
        <f t="shared" si="0"/>
        <v>6000.0000000000073</v>
      </c>
      <c r="D51" s="56">
        <f t="shared" si="1"/>
        <v>573.06356328924699</v>
      </c>
      <c r="E51" s="56">
        <f t="shared" si="2"/>
        <v>5426.9364367107601</v>
      </c>
      <c r="F51" s="56">
        <f t="shared" si="3"/>
        <v>114168.93764104506</v>
      </c>
      <c r="G51" s="21">
        <f t="shared" si="4"/>
        <v>41941.619593071286</v>
      </c>
      <c r="H51" s="21">
        <f t="shared" si="5"/>
        <v>198058.38040692901</v>
      </c>
    </row>
    <row r="52" spans="1:8" x14ac:dyDescent="0.25">
      <c r="A52" s="15">
        <v>41</v>
      </c>
      <c r="B52" s="22">
        <f t="shared" si="6"/>
        <v>114168.93764104506</v>
      </c>
      <c r="C52" s="56">
        <f t="shared" si="0"/>
        <v>6000.0000000000073</v>
      </c>
      <c r="D52" s="56">
        <f t="shared" si="1"/>
        <v>547.05949286334112</v>
      </c>
      <c r="E52" s="56">
        <f t="shared" si="2"/>
        <v>5452.9405071366664</v>
      </c>
      <c r="F52" s="56">
        <f t="shared" si="3"/>
        <v>108715.9971339084</v>
      </c>
      <c r="G52" s="21">
        <f t="shared" si="4"/>
        <v>42488.679085934622</v>
      </c>
      <c r="H52" s="21">
        <f t="shared" si="5"/>
        <v>203511.32091406567</v>
      </c>
    </row>
    <row r="53" spans="1:8" x14ac:dyDescent="0.25">
      <c r="A53" s="15">
        <v>42</v>
      </c>
      <c r="B53" s="22">
        <f t="shared" si="6"/>
        <v>108715.9971339084</v>
      </c>
      <c r="C53" s="56">
        <f t="shared" si="0"/>
        <v>6000.0000000000073</v>
      </c>
      <c r="D53" s="56">
        <f t="shared" si="1"/>
        <v>520.93081959997812</v>
      </c>
      <c r="E53" s="56">
        <f t="shared" si="2"/>
        <v>5479.0691804000298</v>
      </c>
      <c r="F53" s="56">
        <f t="shared" si="3"/>
        <v>103236.92795350838</v>
      </c>
      <c r="G53" s="21">
        <f t="shared" si="4"/>
        <v>43009.609905534599</v>
      </c>
      <c r="H53" s="21">
        <f t="shared" si="5"/>
        <v>208990.39009446569</v>
      </c>
    </row>
    <row r="54" spans="1:8" x14ac:dyDescent="0.25">
      <c r="A54" s="15">
        <v>43</v>
      </c>
      <c r="B54" s="22">
        <f t="shared" si="6"/>
        <v>103236.92795350838</v>
      </c>
      <c r="C54" s="56">
        <f t="shared" si="0"/>
        <v>6000.0000000000073</v>
      </c>
      <c r="D54" s="56">
        <f t="shared" si="1"/>
        <v>494.67694644389456</v>
      </c>
      <c r="E54" s="56">
        <f t="shared" si="2"/>
        <v>5505.3230535561124</v>
      </c>
      <c r="F54" s="56">
        <f t="shared" si="3"/>
        <v>97731.604899952261</v>
      </c>
      <c r="G54" s="21">
        <f t="shared" si="4"/>
        <v>43504.286851978541</v>
      </c>
      <c r="H54" s="21">
        <f t="shared" si="5"/>
        <v>214495.71314802178</v>
      </c>
    </row>
    <row r="55" spans="1:8" x14ac:dyDescent="0.25">
      <c r="A55" s="15">
        <v>44</v>
      </c>
      <c r="B55" s="22">
        <f t="shared" si="6"/>
        <v>97731.604899952261</v>
      </c>
      <c r="C55" s="56">
        <f t="shared" si="0"/>
        <v>6000.0000000000073</v>
      </c>
      <c r="D55" s="56">
        <f t="shared" si="1"/>
        <v>468.29727347893817</v>
      </c>
      <c r="E55" s="56">
        <f t="shared" si="2"/>
        <v>5531.70272652107</v>
      </c>
      <c r="F55" s="56">
        <f t="shared" si="3"/>
        <v>92199.902173431197</v>
      </c>
      <c r="G55" s="21">
        <f t="shared" si="4"/>
        <v>43972.584125457477</v>
      </c>
      <c r="H55" s="21">
        <f t="shared" si="5"/>
        <v>220027.41587454287</v>
      </c>
    </row>
    <row r="56" spans="1:8" x14ac:dyDescent="0.25">
      <c r="A56" s="15">
        <v>45</v>
      </c>
      <c r="B56" s="22">
        <f t="shared" si="6"/>
        <v>92199.902173431197</v>
      </c>
      <c r="C56" s="56">
        <f t="shared" si="0"/>
        <v>6000.0000000000073</v>
      </c>
      <c r="D56" s="56">
        <f t="shared" si="1"/>
        <v>441.79119791435801</v>
      </c>
      <c r="E56" s="56">
        <f t="shared" si="2"/>
        <v>5558.208802085649</v>
      </c>
      <c r="F56" s="56">
        <f t="shared" si="3"/>
        <v>86641.693371345551</v>
      </c>
      <c r="G56" s="21">
        <f t="shared" si="4"/>
        <v>44414.375323371845</v>
      </c>
      <c r="H56" s="21">
        <f t="shared" si="5"/>
        <v>225585.6246766285</v>
      </c>
    </row>
    <row r="57" spans="1:8" x14ac:dyDescent="0.25">
      <c r="A57" s="15">
        <v>46</v>
      </c>
      <c r="B57" s="22">
        <f t="shared" si="6"/>
        <v>86641.693371345551</v>
      </c>
      <c r="C57" s="56">
        <f t="shared" si="0"/>
        <v>6000.0000000000073</v>
      </c>
      <c r="D57" s="56">
        <f t="shared" si="1"/>
        <v>415.15811407103087</v>
      </c>
      <c r="E57" s="56">
        <f t="shared" si="2"/>
        <v>5584.8418859289768</v>
      </c>
      <c r="F57" s="56">
        <f t="shared" si="3"/>
        <v>81056.85148541657</v>
      </c>
      <c r="G57" s="21">
        <f t="shared" si="4"/>
        <v>44829.533437442791</v>
      </c>
      <c r="H57" s="21">
        <f t="shared" si="5"/>
        <v>231170.46656255756</v>
      </c>
    </row>
    <row r="58" spans="1:8" x14ac:dyDescent="0.25">
      <c r="A58" s="15">
        <v>47</v>
      </c>
      <c r="B58" s="22">
        <f t="shared" si="6"/>
        <v>81056.85148541657</v>
      </c>
      <c r="C58" s="56">
        <f t="shared" si="0"/>
        <v>6000.0000000000073</v>
      </c>
      <c r="D58" s="56">
        <f t="shared" si="1"/>
        <v>388.39741336762125</v>
      </c>
      <c r="E58" s="56">
        <f t="shared" si="2"/>
        <v>5611.6025866323862</v>
      </c>
      <c r="F58" s="56">
        <f t="shared" si="3"/>
        <v>75445.248898784179</v>
      </c>
      <c r="G58" s="21">
        <f t="shared" si="4"/>
        <v>45217.930850810459</v>
      </c>
      <c r="H58" s="21">
        <f t="shared" si="5"/>
        <v>236782.06914918989</v>
      </c>
    </row>
    <row r="59" spans="1:8" x14ac:dyDescent="0.25">
      <c r="A59" s="15">
        <v>48</v>
      </c>
      <c r="B59" s="22">
        <f t="shared" si="6"/>
        <v>75445.248898784179</v>
      </c>
      <c r="C59" s="56">
        <f t="shared" si="0"/>
        <v>6000.0000000000073</v>
      </c>
      <c r="D59" s="56">
        <f t="shared" si="1"/>
        <v>361.50848430667435</v>
      </c>
      <c r="E59" s="56">
        <f t="shared" si="2"/>
        <v>5638.491515693333</v>
      </c>
      <c r="F59" s="56">
        <f t="shared" si="3"/>
        <v>69806.757383090851</v>
      </c>
      <c r="G59" s="21">
        <f t="shared" si="4"/>
        <v>45579.439335117146</v>
      </c>
      <c r="H59" s="21">
        <f t="shared" si="5"/>
        <v>242420.5606648832</v>
      </c>
    </row>
    <row r="60" spans="1:8" x14ac:dyDescent="0.25">
      <c r="A60" s="15">
        <v>49</v>
      </c>
      <c r="B60" s="22">
        <f t="shared" si="6"/>
        <v>69806.757383090851</v>
      </c>
      <c r="C60" s="56">
        <f t="shared" si="0"/>
        <v>6000.0000000000073</v>
      </c>
      <c r="D60" s="56">
        <f t="shared" si="1"/>
        <v>334.49071246064392</v>
      </c>
      <c r="E60" s="56">
        <f t="shared" si="2"/>
        <v>5665.509287539363</v>
      </c>
      <c r="F60" s="56">
        <f t="shared" si="3"/>
        <v>64141.248095551491</v>
      </c>
      <c r="G60" s="21">
        <f t="shared" si="4"/>
        <v>45913.9300475778</v>
      </c>
      <c r="H60" s="21">
        <f t="shared" si="5"/>
        <v>248086.06995242255</v>
      </c>
    </row>
    <row r="61" spans="1:8" x14ac:dyDescent="0.25">
      <c r="A61" s="15">
        <v>50</v>
      </c>
      <c r="B61" s="22">
        <f t="shared" si="6"/>
        <v>64141.248095551491</v>
      </c>
      <c r="C61" s="56">
        <f t="shared" si="0"/>
        <v>6000.0000000000073</v>
      </c>
      <c r="D61" s="56">
        <f t="shared" si="1"/>
        <v>307.34348045785106</v>
      </c>
      <c r="E61" s="56">
        <f t="shared" si="2"/>
        <v>5692.6565195421563</v>
      </c>
      <c r="F61" s="56">
        <f t="shared" si="3"/>
        <v>58448.591576009334</v>
      </c>
      <c r="G61" s="21">
        <f t="shared" si="4"/>
        <v>46221.273528035643</v>
      </c>
      <c r="H61" s="21">
        <f t="shared" si="5"/>
        <v>253778.72647196471</v>
      </c>
    </row>
    <row r="62" spans="1:8" x14ac:dyDescent="0.25">
      <c r="A62" s="15">
        <v>51</v>
      </c>
      <c r="B62" s="22">
        <f t="shared" si="6"/>
        <v>58448.591576009334</v>
      </c>
      <c r="C62" s="56">
        <f t="shared" si="0"/>
        <v>6000.0000000000073</v>
      </c>
      <c r="D62" s="56">
        <f t="shared" si="1"/>
        <v>280.06616796837824</v>
      </c>
      <c r="E62" s="56">
        <f t="shared" si="2"/>
        <v>5719.9338320316292</v>
      </c>
      <c r="F62" s="56">
        <f t="shared" si="3"/>
        <v>52728.657743977703</v>
      </c>
      <c r="G62" s="21">
        <f t="shared" si="4"/>
        <v>46501.339696003939</v>
      </c>
      <c r="H62" s="21">
        <f t="shared" si="5"/>
        <v>259498.66030399641</v>
      </c>
    </row>
    <row r="63" spans="1:8" x14ac:dyDescent="0.25">
      <c r="A63" s="15">
        <v>52</v>
      </c>
      <c r="B63" s="22">
        <f t="shared" si="6"/>
        <v>52728.657743977703</v>
      </c>
      <c r="C63" s="56">
        <f t="shared" si="0"/>
        <v>6000.0000000000073</v>
      </c>
      <c r="D63" s="56">
        <f t="shared" si="1"/>
        <v>252.65815168989337</v>
      </c>
      <c r="E63" s="56">
        <f t="shared" si="2"/>
        <v>5747.341848310115</v>
      </c>
      <c r="F63" s="56">
        <f t="shared" si="3"/>
        <v>46981.315895667591</v>
      </c>
      <c r="G63" s="21">
        <f t="shared" si="4"/>
        <v>46753.997847693856</v>
      </c>
      <c r="H63" s="21">
        <f t="shared" si="5"/>
        <v>265246.00215230649</v>
      </c>
    </row>
    <row r="64" spans="1:8" x14ac:dyDescent="0.25">
      <c r="A64" s="15">
        <v>53</v>
      </c>
      <c r="B64" s="22">
        <f t="shared" si="6"/>
        <v>46981.315895667591</v>
      </c>
      <c r="C64" s="56">
        <f t="shared" si="0"/>
        <v>6000.0000000000073</v>
      </c>
      <c r="D64" s="56">
        <f t="shared" si="1"/>
        <v>225.11880533340741</v>
      </c>
      <c r="E64" s="56">
        <f t="shared" si="2"/>
        <v>5774.8811946666001</v>
      </c>
      <c r="F64" s="56">
        <f t="shared" si="3"/>
        <v>41206.434701000988</v>
      </c>
      <c r="G64" s="21">
        <f t="shared" si="4"/>
        <v>46979.116653027304</v>
      </c>
      <c r="H64" s="21">
        <f t="shared" si="5"/>
        <v>271020.8833469731</v>
      </c>
    </row>
    <row r="65" spans="1:8" x14ac:dyDescent="0.25">
      <c r="A65" s="15">
        <v>54</v>
      </c>
      <c r="B65" s="22">
        <f t="shared" si="6"/>
        <v>41206.434701000988</v>
      </c>
      <c r="C65" s="56">
        <f t="shared" si="0"/>
        <v>6000.0000000000073</v>
      </c>
      <c r="D65" s="56">
        <f t="shared" si="1"/>
        <v>197.44749960896326</v>
      </c>
      <c r="E65" s="56">
        <f t="shared" si="2"/>
        <v>5802.5525003910443</v>
      </c>
      <c r="F65" s="56">
        <f t="shared" si="3"/>
        <v>35403.882200609944</v>
      </c>
      <c r="G65" s="21">
        <f t="shared" si="4"/>
        <v>47176.564152636274</v>
      </c>
      <c r="H65" s="21">
        <f t="shared" si="5"/>
        <v>276823.43584736413</v>
      </c>
    </row>
    <row r="66" spans="1:8" x14ac:dyDescent="0.25">
      <c r="A66" s="15">
        <v>55</v>
      </c>
      <c r="B66" s="22">
        <f t="shared" si="6"/>
        <v>35403.882200609944</v>
      </c>
      <c r="C66" s="56">
        <f t="shared" si="0"/>
        <v>6000.0000000000073</v>
      </c>
      <c r="D66" s="56">
        <f t="shared" si="1"/>
        <v>169.64360221125617</v>
      </c>
      <c r="E66" s="56">
        <f t="shared" si="2"/>
        <v>5830.3563977887507</v>
      </c>
      <c r="F66" s="56">
        <f t="shared" si="3"/>
        <v>29573.525802821194</v>
      </c>
      <c r="G66" s="21">
        <f t="shared" si="4"/>
        <v>47346.207754847535</v>
      </c>
      <c r="H66" s="21">
        <f t="shared" si="5"/>
        <v>282653.79224515287</v>
      </c>
    </row>
    <row r="67" spans="1:8" x14ac:dyDescent="0.25">
      <c r="A67" s="15">
        <v>56</v>
      </c>
      <c r="B67" s="22">
        <f t="shared" si="6"/>
        <v>29573.525802821194</v>
      </c>
      <c r="C67" s="56">
        <f t="shared" si="0"/>
        <v>6000.0000000000073</v>
      </c>
      <c r="D67" s="56">
        <f t="shared" si="1"/>
        <v>141.70647780518505</v>
      </c>
      <c r="E67" s="56">
        <f t="shared" si="2"/>
        <v>5858.2935221948228</v>
      </c>
      <c r="F67" s="56">
        <f t="shared" si="3"/>
        <v>23715.232280626369</v>
      </c>
      <c r="G67" s="21">
        <f t="shared" si="4"/>
        <v>47487.914232652751</v>
      </c>
      <c r="H67" s="21">
        <f t="shared" si="5"/>
        <v>288512.08576734766</v>
      </c>
    </row>
    <row r="68" spans="1:8" x14ac:dyDescent="0.25">
      <c r="A68" s="15">
        <v>57</v>
      </c>
      <c r="B68" s="22">
        <f t="shared" si="6"/>
        <v>23715.232280626369</v>
      </c>
      <c r="C68" s="56">
        <f t="shared" si="0"/>
        <v>6000.0000000000073</v>
      </c>
      <c r="D68" s="56">
        <f t="shared" si="1"/>
        <v>113.63548801133487</v>
      </c>
      <c r="E68" s="56">
        <f t="shared" si="2"/>
        <v>5886.3645119886723</v>
      </c>
      <c r="F68" s="56">
        <f t="shared" si="3"/>
        <v>17828.867768637698</v>
      </c>
      <c r="G68" s="21">
        <f t="shared" si="4"/>
        <v>47601.549720663985</v>
      </c>
      <c r="H68" s="21">
        <f t="shared" si="5"/>
        <v>294398.45027933642</v>
      </c>
    </row>
    <row r="69" spans="1:8" x14ac:dyDescent="0.25">
      <c r="A69" s="15">
        <v>58</v>
      </c>
      <c r="B69" s="22">
        <f t="shared" si="6"/>
        <v>17828.867768637698</v>
      </c>
      <c r="C69" s="56">
        <f t="shared" si="0"/>
        <v>6000.0000000000073</v>
      </c>
      <c r="D69" s="56">
        <f t="shared" si="1"/>
        <v>85.429991391389152</v>
      </c>
      <c r="E69" s="56">
        <f t="shared" si="2"/>
        <v>5914.570008608619</v>
      </c>
      <c r="F69" s="56">
        <f t="shared" si="3"/>
        <v>11914.29776002908</v>
      </c>
      <c r="G69" s="21">
        <f t="shared" si="4"/>
        <v>47686.979712055414</v>
      </c>
      <c r="H69" s="21">
        <f t="shared" si="5"/>
        <v>300313.02028794499</v>
      </c>
    </row>
    <row r="70" spans="1:8" x14ac:dyDescent="0.25">
      <c r="A70" s="15">
        <v>59</v>
      </c>
      <c r="B70" s="22">
        <f t="shared" si="6"/>
        <v>11914.29776002908</v>
      </c>
      <c r="C70" s="56">
        <f t="shared" si="0"/>
        <v>6000.0000000000073</v>
      </c>
      <c r="D70" s="56">
        <f t="shared" si="1"/>
        <v>57.089343433472848</v>
      </c>
      <c r="E70" s="56">
        <f t="shared" si="2"/>
        <v>5942.9106565665343</v>
      </c>
      <c r="F70" s="56">
        <f t="shared" si="3"/>
        <v>5971.3871034625454</v>
      </c>
      <c r="G70" s="21">
        <f t="shared" si="4"/>
        <v>47744.069055488857</v>
      </c>
      <c r="H70" s="21">
        <f t="shared" si="5"/>
        <v>306255.93094451155</v>
      </c>
    </row>
    <row r="71" spans="1:8" x14ac:dyDescent="0.25">
      <c r="A71" s="15">
        <v>60</v>
      </c>
      <c r="B71" s="22">
        <f t="shared" si="6"/>
        <v>5971.3871034625454</v>
      </c>
      <c r="C71" s="56">
        <f t="shared" si="0"/>
        <v>6000.0000000000073</v>
      </c>
      <c r="D71" s="56">
        <f t="shared" si="1"/>
        <v>28.612896537424877</v>
      </c>
      <c r="E71" s="56">
        <f t="shared" si="2"/>
        <v>5971.3871034625827</v>
      </c>
      <c r="F71" s="56">
        <f t="shared" si="3"/>
        <v>-3.7289282772690058E-11</v>
      </c>
      <c r="G71" s="21">
        <f t="shared" si="4"/>
        <v>47772.68195202644</v>
      </c>
      <c r="H71" s="21">
        <f t="shared" si="5"/>
        <v>312227.31804797403</v>
      </c>
    </row>
    <row r="72" spans="1:8" ht="15.75" thickBot="1" x14ac:dyDescent="0.3">
      <c r="A72" s="15" t="s">
        <v>23</v>
      </c>
      <c r="D72" s="8">
        <f>SUM(D12:D71)</f>
        <v>47772.681952026331</v>
      </c>
      <c r="E72" s="8">
        <f>SUM(E12:E71)</f>
        <v>312227.31804797414</v>
      </c>
      <c r="F72" s="8"/>
      <c r="G72" s="8">
        <f>SUM(G12:G71)</f>
        <v>1904084.6151486558</v>
      </c>
    </row>
    <row r="73" spans="1:8" ht="15.75" thickTop="1" x14ac:dyDescent="0.25">
      <c r="A73" s="15"/>
    </row>
    <row r="74" spans="1:8" x14ac:dyDescent="0.25">
      <c r="A74" s="15"/>
    </row>
    <row r="75" spans="1:8" x14ac:dyDescent="0.25">
      <c r="A75" s="15"/>
    </row>
    <row r="76" spans="1:8" x14ac:dyDescent="0.25">
      <c r="A76" s="15"/>
    </row>
    <row r="77" spans="1:8" x14ac:dyDescent="0.25">
      <c r="A77" s="15"/>
    </row>
    <row r="78" spans="1:8" x14ac:dyDescent="0.25">
      <c r="A78" s="15"/>
    </row>
    <row r="79" spans="1:8" x14ac:dyDescent="0.25">
      <c r="A79" s="15"/>
    </row>
    <row r="80" spans="1:8" x14ac:dyDescent="0.25">
      <c r="A80" s="15"/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  <row r="104" spans="1:1" x14ac:dyDescent="0.25">
      <c r="A104" s="15"/>
    </row>
    <row r="105" spans="1:1" x14ac:dyDescent="0.25">
      <c r="A105" s="15"/>
    </row>
    <row r="106" spans="1:1" x14ac:dyDescent="0.25">
      <c r="A106" s="15"/>
    </row>
    <row r="107" spans="1:1" x14ac:dyDescent="0.25">
      <c r="A107" s="15"/>
    </row>
    <row r="108" spans="1:1" x14ac:dyDescent="0.25">
      <c r="A108" s="15"/>
    </row>
    <row r="109" spans="1:1" x14ac:dyDescent="0.25">
      <c r="A109" s="15"/>
    </row>
    <row r="110" spans="1:1" x14ac:dyDescent="0.25">
      <c r="A110" s="15"/>
    </row>
    <row r="111" spans="1:1" x14ac:dyDescent="0.25">
      <c r="A111" s="15"/>
    </row>
    <row r="112" spans="1:1" x14ac:dyDescent="0.25">
      <c r="A112" s="15"/>
    </row>
    <row r="113" spans="1:1" x14ac:dyDescent="0.25">
      <c r="A113" s="15"/>
    </row>
    <row r="114" spans="1:1" x14ac:dyDescent="0.25">
      <c r="A114" s="15"/>
    </row>
    <row r="115" spans="1:1" x14ac:dyDescent="0.25">
      <c r="A115" s="15"/>
    </row>
    <row r="116" spans="1:1" x14ac:dyDescent="0.25">
      <c r="A116" s="15"/>
    </row>
    <row r="117" spans="1:1" x14ac:dyDescent="0.25">
      <c r="A117" s="15"/>
    </row>
    <row r="118" spans="1:1" x14ac:dyDescent="0.25">
      <c r="A118" s="15"/>
    </row>
    <row r="119" spans="1:1" x14ac:dyDescent="0.25">
      <c r="A119" s="15"/>
    </row>
    <row r="120" spans="1:1" x14ac:dyDescent="0.25">
      <c r="A120" s="15"/>
    </row>
    <row r="121" spans="1:1" x14ac:dyDescent="0.25">
      <c r="A121" s="15"/>
    </row>
    <row r="122" spans="1:1" x14ac:dyDescent="0.25">
      <c r="A122" s="15"/>
    </row>
    <row r="123" spans="1:1" x14ac:dyDescent="0.25">
      <c r="A123" s="15"/>
    </row>
    <row r="124" spans="1:1" x14ac:dyDescent="0.25">
      <c r="A124" s="15"/>
    </row>
    <row r="125" spans="1:1" x14ac:dyDescent="0.25">
      <c r="A125" s="15"/>
    </row>
    <row r="126" spans="1:1" x14ac:dyDescent="0.25">
      <c r="A126" s="15"/>
    </row>
    <row r="127" spans="1:1" x14ac:dyDescent="0.25">
      <c r="A127" s="15"/>
    </row>
    <row r="128" spans="1:1" x14ac:dyDescent="0.25">
      <c r="A128" s="15"/>
    </row>
    <row r="129" spans="1:1" x14ac:dyDescent="0.25">
      <c r="A129" s="15"/>
    </row>
    <row r="130" spans="1:1" x14ac:dyDescent="0.25">
      <c r="A130" s="15"/>
    </row>
    <row r="131" spans="1:1" x14ac:dyDescent="0.25">
      <c r="A131" s="15"/>
    </row>
    <row r="132" spans="1:1" x14ac:dyDescent="0.25">
      <c r="A132" s="15"/>
    </row>
    <row r="133" spans="1:1" x14ac:dyDescent="0.25">
      <c r="A133" s="15"/>
    </row>
    <row r="134" spans="1:1" x14ac:dyDescent="0.25">
      <c r="A134" s="15"/>
    </row>
    <row r="135" spans="1:1" x14ac:dyDescent="0.25">
      <c r="A135" s="15"/>
    </row>
    <row r="136" spans="1:1" x14ac:dyDescent="0.25">
      <c r="A136" s="15"/>
    </row>
    <row r="137" spans="1:1" x14ac:dyDescent="0.25">
      <c r="A137" s="15"/>
    </row>
    <row r="138" spans="1:1" x14ac:dyDescent="0.25">
      <c r="A138" s="15"/>
    </row>
    <row r="139" spans="1:1" x14ac:dyDescent="0.25">
      <c r="A139" s="15"/>
    </row>
    <row r="140" spans="1:1" x14ac:dyDescent="0.25">
      <c r="A140" s="15"/>
    </row>
    <row r="141" spans="1:1" x14ac:dyDescent="0.25">
      <c r="A141" s="15"/>
    </row>
    <row r="142" spans="1:1" x14ac:dyDescent="0.25">
      <c r="A142" s="15"/>
    </row>
    <row r="143" spans="1:1" x14ac:dyDescent="0.25">
      <c r="A143" s="15"/>
    </row>
    <row r="144" spans="1:1" x14ac:dyDescent="0.25">
      <c r="A144" s="15"/>
    </row>
    <row r="145" spans="1:1" x14ac:dyDescent="0.25">
      <c r="A145" s="15"/>
    </row>
    <row r="146" spans="1:1" x14ac:dyDescent="0.25">
      <c r="A146" s="15"/>
    </row>
    <row r="147" spans="1:1" x14ac:dyDescent="0.25">
      <c r="A147" s="15"/>
    </row>
    <row r="148" spans="1:1" x14ac:dyDescent="0.25">
      <c r="A148" s="15"/>
    </row>
    <row r="149" spans="1:1" x14ac:dyDescent="0.25">
      <c r="A149" s="15"/>
    </row>
    <row r="150" spans="1:1" x14ac:dyDescent="0.25">
      <c r="A150" s="15"/>
    </row>
    <row r="151" spans="1:1" x14ac:dyDescent="0.25">
      <c r="A151" s="15"/>
    </row>
    <row r="152" spans="1:1" x14ac:dyDescent="0.25">
      <c r="A152" s="15"/>
    </row>
    <row r="153" spans="1:1" x14ac:dyDescent="0.25">
      <c r="A153" s="15"/>
    </row>
    <row r="154" spans="1:1" x14ac:dyDescent="0.25">
      <c r="A154" s="15"/>
    </row>
    <row r="155" spans="1:1" x14ac:dyDescent="0.25">
      <c r="A155" s="15"/>
    </row>
    <row r="156" spans="1:1" x14ac:dyDescent="0.25">
      <c r="A156" s="15"/>
    </row>
    <row r="157" spans="1:1" x14ac:dyDescent="0.25">
      <c r="A157" s="15"/>
    </row>
    <row r="158" spans="1:1" x14ac:dyDescent="0.25">
      <c r="A158" s="15"/>
    </row>
    <row r="159" spans="1:1" x14ac:dyDescent="0.25">
      <c r="A159" s="15"/>
    </row>
    <row r="160" spans="1:1" x14ac:dyDescent="0.25">
      <c r="A160" s="15"/>
    </row>
    <row r="161" spans="1:1" x14ac:dyDescent="0.25">
      <c r="A161" s="15"/>
    </row>
    <row r="162" spans="1:1" x14ac:dyDescent="0.25">
      <c r="A162" s="15"/>
    </row>
    <row r="163" spans="1:1" x14ac:dyDescent="0.25">
      <c r="A163" s="15"/>
    </row>
    <row r="164" spans="1:1" x14ac:dyDescent="0.25">
      <c r="A164" s="15"/>
    </row>
    <row r="165" spans="1:1" x14ac:dyDescent="0.25">
      <c r="A165" s="15"/>
    </row>
    <row r="166" spans="1:1" x14ac:dyDescent="0.25">
      <c r="A166" s="15"/>
    </row>
    <row r="167" spans="1:1" x14ac:dyDescent="0.25">
      <c r="A167" s="15"/>
    </row>
    <row r="168" spans="1:1" x14ac:dyDescent="0.25">
      <c r="A168" s="15"/>
    </row>
    <row r="169" spans="1:1" x14ac:dyDescent="0.25">
      <c r="A169" s="15"/>
    </row>
    <row r="170" spans="1:1" x14ac:dyDescent="0.25">
      <c r="A170" s="15"/>
    </row>
    <row r="171" spans="1:1" x14ac:dyDescent="0.25">
      <c r="A171" s="15"/>
    </row>
    <row r="172" spans="1:1" x14ac:dyDescent="0.25">
      <c r="A172" s="15"/>
    </row>
    <row r="173" spans="1:1" x14ac:dyDescent="0.25">
      <c r="A173" s="15"/>
    </row>
    <row r="174" spans="1:1" x14ac:dyDescent="0.25">
      <c r="A174" s="15"/>
    </row>
    <row r="175" spans="1:1" x14ac:dyDescent="0.25">
      <c r="A175" s="15"/>
    </row>
    <row r="176" spans="1:1" x14ac:dyDescent="0.25">
      <c r="A176" s="15"/>
    </row>
    <row r="177" spans="1:1" x14ac:dyDescent="0.25">
      <c r="A177" s="15"/>
    </row>
    <row r="178" spans="1:1" x14ac:dyDescent="0.25">
      <c r="A178" s="15"/>
    </row>
    <row r="179" spans="1:1" x14ac:dyDescent="0.25">
      <c r="A179" s="15"/>
    </row>
    <row r="180" spans="1:1" x14ac:dyDescent="0.25">
      <c r="A180" s="15"/>
    </row>
    <row r="181" spans="1:1" x14ac:dyDescent="0.25">
      <c r="A181" s="15"/>
    </row>
    <row r="182" spans="1:1" x14ac:dyDescent="0.25">
      <c r="A182" s="15"/>
    </row>
    <row r="183" spans="1:1" x14ac:dyDescent="0.25">
      <c r="A183" s="15"/>
    </row>
    <row r="184" spans="1:1" x14ac:dyDescent="0.25">
      <c r="A184" s="15"/>
    </row>
    <row r="185" spans="1:1" x14ac:dyDescent="0.25">
      <c r="A185" s="15"/>
    </row>
    <row r="186" spans="1:1" x14ac:dyDescent="0.25">
      <c r="A186" s="15"/>
    </row>
    <row r="187" spans="1:1" x14ac:dyDescent="0.25">
      <c r="A187" s="15"/>
    </row>
    <row r="188" spans="1:1" x14ac:dyDescent="0.25">
      <c r="A188" s="15"/>
    </row>
    <row r="189" spans="1:1" x14ac:dyDescent="0.25">
      <c r="A189" s="15"/>
    </row>
    <row r="190" spans="1:1" x14ac:dyDescent="0.25">
      <c r="A190" s="15"/>
    </row>
    <row r="191" spans="1:1" x14ac:dyDescent="0.25">
      <c r="A191" s="15"/>
    </row>
    <row r="192" spans="1:1" x14ac:dyDescent="0.25">
      <c r="A192" s="15"/>
    </row>
    <row r="193" spans="1:1" x14ac:dyDescent="0.25">
      <c r="A193" s="15"/>
    </row>
    <row r="194" spans="1:1" x14ac:dyDescent="0.25">
      <c r="A194" s="15"/>
    </row>
    <row r="195" spans="1:1" x14ac:dyDescent="0.25">
      <c r="A195" s="15"/>
    </row>
    <row r="196" spans="1:1" x14ac:dyDescent="0.25">
      <c r="A196" s="15"/>
    </row>
    <row r="197" spans="1:1" x14ac:dyDescent="0.25">
      <c r="A197" s="15"/>
    </row>
    <row r="198" spans="1:1" x14ac:dyDescent="0.25">
      <c r="A198" s="15"/>
    </row>
    <row r="199" spans="1:1" x14ac:dyDescent="0.25">
      <c r="A199" s="15"/>
    </row>
    <row r="200" spans="1:1" x14ac:dyDescent="0.25">
      <c r="A200" s="15"/>
    </row>
    <row r="201" spans="1:1" x14ac:dyDescent="0.25">
      <c r="A201" s="15"/>
    </row>
    <row r="202" spans="1:1" x14ac:dyDescent="0.25">
      <c r="A202" s="15"/>
    </row>
    <row r="203" spans="1:1" x14ac:dyDescent="0.25">
      <c r="A203" s="15"/>
    </row>
    <row r="204" spans="1:1" x14ac:dyDescent="0.25">
      <c r="A204" s="15"/>
    </row>
    <row r="205" spans="1:1" x14ac:dyDescent="0.25">
      <c r="A205" s="15"/>
    </row>
    <row r="206" spans="1:1" x14ac:dyDescent="0.25">
      <c r="A206" s="15"/>
    </row>
    <row r="207" spans="1:1" x14ac:dyDescent="0.25">
      <c r="A207" s="15"/>
    </row>
    <row r="208" spans="1:1" x14ac:dyDescent="0.25">
      <c r="A208" s="15"/>
    </row>
    <row r="209" spans="1:1" x14ac:dyDescent="0.25">
      <c r="A209" s="15"/>
    </row>
    <row r="210" spans="1:1" x14ac:dyDescent="0.25">
      <c r="A210" s="15"/>
    </row>
    <row r="211" spans="1:1" x14ac:dyDescent="0.25">
      <c r="A211" s="15"/>
    </row>
    <row r="212" spans="1:1" x14ac:dyDescent="0.25">
      <c r="A212" s="15"/>
    </row>
    <row r="213" spans="1:1" x14ac:dyDescent="0.25">
      <c r="A213" s="15"/>
    </row>
    <row r="214" spans="1:1" x14ac:dyDescent="0.25">
      <c r="A214" s="15"/>
    </row>
    <row r="215" spans="1:1" x14ac:dyDescent="0.25">
      <c r="A215" s="15"/>
    </row>
    <row r="216" spans="1:1" x14ac:dyDescent="0.25">
      <c r="A216" s="15"/>
    </row>
    <row r="217" spans="1:1" x14ac:dyDescent="0.25">
      <c r="A217" s="15"/>
    </row>
    <row r="218" spans="1:1" x14ac:dyDescent="0.25">
      <c r="A218" s="15"/>
    </row>
    <row r="219" spans="1:1" x14ac:dyDescent="0.25">
      <c r="A219" s="15"/>
    </row>
    <row r="220" spans="1:1" x14ac:dyDescent="0.25">
      <c r="A220" s="15"/>
    </row>
    <row r="221" spans="1:1" x14ac:dyDescent="0.25">
      <c r="A221" s="15"/>
    </row>
    <row r="222" spans="1:1" x14ac:dyDescent="0.25">
      <c r="A222" s="15"/>
    </row>
    <row r="223" spans="1:1" x14ac:dyDescent="0.25">
      <c r="A223" s="15"/>
    </row>
    <row r="224" spans="1:1" x14ac:dyDescent="0.25">
      <c r="A224" s="15"/>
    </row>
    <row r="225" spans="1:1" x14ac:dyDescent="0.25">
      <c r="A225" s="15"/>
    </row>
    <row r="226" spans="1:1" x14ac:dyDescent="0.25">
      <c r="A226" s="15"/>
    </row>
    <row r="227" spans="1:1" x14ac:dyDescent="0.25">
      <c r="A227" s="15"/>
    </row>
    <row r="228" spans="1:1" x14ac:dyDescent="0.25">
      <c r="A228" s="15"/>
    </row>
    <row r="229" spans="1:1" x14ac:dyDescent="0.25">
      <c r="A229" s="15"/>
    </row>
    <row r="230" spans="1:1" x14ac:dyDescent="0.25">
      <c r="A230" s="15"/>
    </row>
    <row r="231" spans="1:1" x14ac:dyDescent="0.25">
      <c r="A231" s="15"/>
    </row>
    <row r="232" spans="1:1" x14ac:dyDescent="0.25">
      <c r="A232" s="15"/>
    </row>
    <row r="233" spans="1:1" x14ac:dyDescent="0.25">
      <c r="A233" s="15"/>
    </row>
    <row r="234" spans="1:1" x14ac:dyDescent="0.25">
      <c r="A234" s="15"/>
    </row>
    <row r="235" spans="1:1" x14ac:dyDescent="0.25">
      <c r="A235" s="15"/>
    </row>
    <row r="236" spans="1:1" x14ac:dyDescent="0.25">
      <c r="A236" s="15"/>
    </row>
    <row r="237" spans="1:1" x14ac:dyDescent="0.25">
      <c r="A237" s="15"/>
    </row>
    <row r="238" spans="1:1" x14ac:dyDescent="0.25">
      <c r="A238" s="15"/>
    </row>
    <row r="239" spans="1:1" x14ac:dyDescent="0.25">
      <c r="A239" s="15"/>
    </row>
    <row r="240" spans="1:1" x14ac:dyDescent="0.25">
      <c r="A240" s="15"/>
    </row>
    <row r="241" spans="1:1" x14ac:dyDescent="0.25">
      <c r="A241" s="15"/>
    </row>
    <row r="242" spans="1:1" x14ac:dyDescent="0.25">
      <c r="A242" s="15"/>
    </row>
    <row r="243" spans="1:1" x14ac:dyDescent="0.25">
      <c r="A243" s="15"/>
    </row>
    <row r="244" spans="1:1" x14ac:dyDescent="0.25">
      <c r="A244" s="15"/>
    </row>
    <row r="245" spans="1:1" x14ac:dyDescent="0.25">
      <c r="A245" s="15"/>
    </row>
    <row r="246" spans="1:1" x14ac:dyDescent="0.25">
      <c r="A246" s="15"/>
    </row>
    <row r="247" spans="1:1" x14ac:dyDescent="0.25">
      <c r="A247" s="15"/>
    </row>
    <row r="248" spans="1:1" x14ac:dyDescent="0.25">
      <c r="A248" s="15"/>
    </row>
    <row r="249" spans="1:1" x14ac:dyDescent="0.25">
      <c r="A249" s="15"/>
    </row>
    <row r="250" spans="1:1" x14ac:dyDescent="0.25">
      <c r="A250" s="15"/>
    </row>
    <row r="251" spans="1:1" x14ac:dyDescent="0.25">
      <c r="A251" s="15"/>
    </row>
    <row r="252" spans="1:1" x14ac:dyDescent="0.25">
      <c r="A252" s="15"/>
    </row>
    <row r="253" spans="1:1" x14ac:dyDescent="0.25">
      <c r="A253" s="15"/>
    </row>
  </sheetData>
  <scenarios current="2" sqref="B6">
    <scenario name="Good" locked="1" count="3" user="Windows User" comment="Created by Windows User on 3/24/2017">
      <inputCells r="B7" val="0.0325" numFmtId="10"/>
      <inputCells r="B8" val="5" numFmtId="165"/>
      <inputCells r="E6" val="275000" numFmtId="8"/>
    </scenario>
    <scenario name="Most Likely" locked="1" count="3" user="Windows User" comment="Created by Windows User on 3/24/2017">
      <inputCells r="B7" val="0.057" numFmtId="10"/>
      <inputCells r="B8" val="5" numFmtId="165"/>
      <inputCells r="E6" val="312227.32" numFmtId="8"/>
    </scenario>
    <scenario name="Bad" locked="1" count="3" user="Windows User" comment="Created by Windows User on 3/24/2017">
      <inputCells r="B7" val="0.07" numFmtId="10"/>
      <inputCells r="B8" val="3" numFmtId="165"/>
      <inputCells r="E6" val="350000" numFmtId="8"/>
    </scenario>
  </scenarios>
  <mergeCells count="4">
    <mergeCell ref="A3:H3"/>
    <mergeCell ref="A5:B5"/>
    <mergeCell ref="D5:E5"/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F5" sqref="F5"/>
    </sheetView>
  </sheetViews>
  <sheetFormatPr defaultRowHeight="15" x14ac:dyDescent="0.25"/>
  <cols>
    <col min="1" max="1" width="9.7109375" bestFit="1" customWidth="1"/>
    <col min="2" max="2" width="10.140625" bestFit="1" customWidth="1"/>
    <col min="5" max="5" width="13.7109375" bestFit="1" customWidth="1"/>
    <col min="6" max="6" width="12.5703125" bestFit="1" customWidth="1"/>
  </cols>
  <sheetData>
    <row r="1" spans="1:7" ht="31.5" x14ac:dyDescent="0.5">
      <c r="A1" s="63" t="s">
        <v>44</v>
      </c>
      <c r="B1" s="64"/>
      <c r="C1" s="64"/>
      <c r="D1" s="64"/>
      <c r="E1" s="64"/>
      <c r="F1" s="65"/>
    </row>
    <row r="2" spans="1:7" ht="26.25" x14ac:dyDescent="0.4">
      <c r="A2" s="76" t="s">
        <v>0</v>
      </c>
      <c r="B2" s="77"/>
      <c r="C2" s="77"/>
      <c r="D2" s="77"/>
      <c r="E2" s="77"/>
      <c r="F2" s="77"/>
    </row>
    <row r="4" spans="1:7" x14ac:dyDescent="0.25">
      <c r="A4" s="72" t="s">
        <v>1</v>
      </c>
      <c r="B4" s="73"/>
      <c r="C4" s="74"/>
      <c r="D4" s="74"/>
      <c r="E4" s="74"/>
      <c r="F4" s="74"/>
      <c r="G4" s="75"/>
    </row>
    <row r="5" spans="1:7" x14ac:dyDescent="0.25">
      <c r="A5" s="17" t="s">
        <v>43</v>
      </c>
      <c r="B5" s="78" t="s">
        <v>67</v>
      </c>
      <c r="C5" s="17" t="s">
        <v>46</v>
      </c>
      <c r="D5" s="17" t="s">
        <v>42</v>
      </c>
      <c r="E5" s="17" t="s">
        <v>50</v>
      </c>
      <c r="F5" s="12"/>
      <c r="G5" s="18"/>
    </row>
    <row r="7" spans="1:7" x14ac:dyDescent="0.25">
      <c r="A7" s="19" t="s">
        <v>2</v>
      </c>
      <c r="B7" s="19" t="s">
        <v>43</v>
      </c>
      <c r="C7" s="19" t="s">
        <v>3</v>
      </c>
      <c r="D7" s="19" t="s">
        <v>42</v>
      </c>
      <c r="E7" s="19" t="s">
        <v>4</v>
      </c>
      <c r="F7" s="19" t="s">
        <v>5</v>
      </c>
      <c r="G7" s="19" t="s">
        <v>6</v>
      </c>
    </row>
    <row r="8" spans="1:7" x14ac:dyDescent="0.25">
      <c r="A8" s="10">
        <v>43160</v>
      </c>
      <c r="B8" s="10" t="str">
        <f>_xlfn.CONCAT(C8,D8,LEFT(E8,1))</f>
        <v>30038C</v>
      </c>
      <c r="C8" s="14">
        <v>3003</v>
      </c>
      <c r="D8" s="14">
        <v>8</v>
      </c>
      <c r="E8" s="15" t="s">
        <v>40</v>
      </c>
      <c r="F8" s="57">
        <v>4800</v>
      </c>
      <c r="G8" t="str">
        <f>IF(AND(E8="Credit",F8&gt;=4000),"Flag"," ")</f>
        <v>Flag</v>
      </c>
    </row>
    <row r="9" spans="1:7" x14ac:dyDescent="0.25">
      <c r="A9" s="10">
        <v>43161</v>
      </c>
      <c r="B9" s="10" t="str">
        <f t="shared" ref="B9:B32" si="0">_xlfn.CONCAT(C9,D9,LEFT(E9,1))</f>
        <v>50054F</v>
      </c>
      <c r="C9" s="14">
        <v>5005</v>
      </c>
      <c r="D9" s="14">
        <v>4</v>
      </c>
      <c r="E9" s="15" t="s">
        <v>41</v>
      </c>
      <c r="F9" s="57">
        <v>2800</v>
      </c>
      <c r="G9" t="str">
        <f t="shared" ref="G9:G32" si="1">IF(AND(E9="Credit",F9&gt;=4000),"Flag"," ")</f>
        <v xml:space="preserve"> </v>
      </c>
    </row>
    <row r="10" spans="1:7" x14ac:dyDescent="0.25">
      <c r="A10" s="10">
        <v>43162</v>
      </c>
      <c r="B10" s="10" t="str">
        <f t="shared" si="0"/>
        <v>50051C</v>
      </c>
      <c r="C10" s="14">
        <v>5005</v>
      </c>
      <c r="D10" s="14">
        <v>1</v>
      </c>
      <c r="E10" s="15" t="s">
        <v>40</v>
      </c>
      <c r="F10" s="57">
        <v>700</v>
      </c>
      <c r="G10" t="str">
        <f t="shared" si="1"/>
        <v xml:space="preserve"> </v>
      </c>
    </row>
    <row r="11" spans="1:7" x14ac:dyDescent="0.25">
      <c r="A11" s="10">
        <v>43162</v>
      </c>
      <c r="B11" s="10" t="str">
        <f t="shared" si="0"/>
        <v>500510F</v>
      </c>
      <c r="C11" s="14">
        <v>5005</v>
      </c>
      <c r="D11" s="14">
        <v>10</v>
      </c>
      <c r="E11" s="15" t="s">
        <v>41</v>
      </c>
      <c r="F11" s="57">
        <v>7000</v>
      </c>
      <c r="G11" t="str">
        <f t="shared" si="1"/>
        <v xml:space="preserve"> </v>
      </c>
    </row>
    <row r="12" spans="1:7" x14ac:dyDescent="0.25">
      <c r="A12" s="10">
        <v>43164</v>
      </c>
      <c r="B12" s="10" t="str">
        <f t="shared" si="0"/>
        <v>10016C</v>
      </c>
      <c r="C12" s="14">
        <v>1001</v>
      </c>
      <c r="D12" s="14">
        <v>6</v>
      </c>
      <c r="E12" s="15" t="s">
        <v>40</v>
      </c>
      <c r="F12" s="57">
        <v>1500</v>
      </c>
      <c r="G12" t="str">
        <f t="shared" si="1"/>
        <v xml:space="preserve"> </v>
      </c>
    </row>
    <row r="13" spans="1:7" x14ac:dyDescent="0.25">
      <c r="A13" s="10">
        <v>43166</v>
      </c>
      <c r="B13" s="10" t="str">
        <f t="shared" si="0"/>
        <v>50055C</v>
      </c>
      <c r="C13" s="14">
        <v>5005</v>
      </c>
      <c r="D13" s="14">
        <v>5</v>
      </c>
      <c r="E13" s="15" t="s">
        <v>40</v>
      </c>
      <c r="F13" s="57">
        <v>3500</v>
      </c>
      <c r="G13" t="str">
        <f t="shared" si="1"/>
        <v xml:space="preserve"> </v>
      </c>
    </row>
    <row r="14" spans="1:7" x14ac:dyDescent="0.25">
      <c r="A14" s="10">
        <v>43168</v>
      </c>
      <c r="B14" s="10" t="str">
        <f t="shared" si="0"/>
        <v>10015C</v>
      </c>
      <c r="C14" s="14">
        <v>1001</v>
      </c>
      <c r="D14" s="14">
        <v>5</v>
      </c>
      <c r="E14" s="15" t="s">
        <v>40</v>
      </c>
      <c r="F14" s="57">
        <v>1250</v>
      </c>
      <c r="G14" t="str">
        <f t="shared" si="1"/>
        <v xml:space="preserve"> </v>
      </c>
    </row>
    <row r="15" spans="1:7" x14ac:dyDescent="0.25">
      <c r="A15" s="10">
        <v>43169</v>
      </c>
      <c r="B15" s="10" t="str">
        <f t="shared" si="0"/>
        <v>50053C</v>
      </c>
      <c r="C15" s="14">
        <v>5005</v>
      </c>
      <c r="D15" s="14">
        <v>3</v>
      </c>
      <c r="E15" s="15" t="s">
        <v>40</v>
      </c>
      <c r="F15" s="57">
        <v>2100</v>
      </c>
      <c r="G15" t="str">
        <f t="shared" si="1"/>
        <v xml:space="preserve"> </v>
      </c>
    </row>
    <row r="16" spans="1:7" x14ac:dyDescent="0.25">
      <c r="A16" s="10">
        <v>43169</v>
      </c>
      <c r="B16" s="10" t="str">
        <f t="shared" si="0"/>
        <v>20021F</v>
      </c>
      <c r="C16" s="14">
        <v>2002</v>
      </c>
      <c r="D16" s="14">
        <v>1</v>
      </c>
      <c r="E16" s="15" t="s">
        <v>41</v>
      </c>
      <c r="F16" s="57">
        <v>500</v>
      </c>
      <c r="G16" t="str">
        <f t="shared" si="1"/>
        <v xml:space="preserve"> </v>
      </c>
    </row>
    <row r="17" spans="1:7" x14ac:dyDescent="0.25">
      <c r="A17" s="10">
        <v>43169</v>
      </c>
      <c r="B17" s="10" t="str">
        <f t="shared" si="0"/>
        <v>40044F</v>
      </c>
      <c r="C17" s="14">
        <v>4004</v>
      </c>
      <c r="D17" s="14">
        <v>4</v>
      </c>
      <c r="E17" s="15" t="s">
        <v>41</v>
      </c>
      <c r="F17" s="57">
        <v>2600</v>
      </c>
      <c r="G17" t="str">
        <f t="shared" si="1"/>
        <v xml:space="preserve"> </v>
      </c>
    </row>
    <row r="18" spans="1:7" x14ac:dyDescent="0.25">
      <c r="A18" s="10">
        <v>43170</v>
      </c>
      <c r="B18" s="10" t="str">
        <f t="shared" si="0"/>
        <v>20029F</v>
      </c>
      <c r="C18" s="14">
        <v>2002</v>
      </c>
      <c r="D18" s="14">
        <v>9</v>
      </c>
      <c r="E18" s="15" t="s">
        <v>41</v>
      </c>
      <c r="F18" s="57">
        <v>4500</v>
      </c>
      <c r="G18" t="str">
        <f t="shared" si="1"/>
        <v xml:space="preserve"> </v>
      </c>
    </row>
    <row r="19" spans="1:7" x14ac:dyDescent="0.25">
      <c r="A19" s="10">
        <v>43170</v>
      </c>
      <c r="B19" s="10" t="str">
        <f t="shared" si="0"/>
        <v>30038C</v>
      </c>
      <c r="C19" s="14">
        <v>3003</v>
      </c>
      <c r="D19" s="14">
        <v>8</v>
      </c>
      <c r="E19" s="15" t="s">
        <v>40</v>
      </c>
      <c r="F19" s="57">
        <v>4800</v>
      </c>
      <c r="G19" t="str">
        <f t="shared" si="1"/>
        <v>Flag</v>
      </c>
    </row>
    <row r="20" spans="1:7" x14ac:dyDescent="0.25">
      <c r="A20" s="10">
        <v>43171</v>
      </c>
      <c r="B20" s="10" t="str">
        <f t="shared" si="0"/>
        <v>10019F</v>
      </c>
      <c r="C20" s="14">
        <v>1001</v>
      </c>
      <c r="D20" s="14">
        <v>9</v>
      </c>
      <c r="E20" s="15" t="s">
        <v>41</v>
      </c>
      <c r="F20" s="57">
        <v>2250</v>
      </c>
      <c r="G20" t="str">
        <f t="shared" si="1"/>
        <v xml:space="preserve"> </v>
      </c>
    </row>
    <row r="21" spans="1:7" x14ac:dyDescent="0.25">
      <c r="A21" s="10">
        <v>43172</v>
      </c>
      <c r="B21" s="10" t="str">
        <f t="shared" si="0"/>
        <v>20028F</v>
      </c>
      <c r="C21" s="14">
        <v>2002</v>
      </c>
      <c r="D21" s="14">
        <v>8</v>
      </c>
      <c r="E21" s="15" t="s">
        <v>41</v>
      </c>
      <c r="F21" s="57">
        <v>4000</v>
      </c>
      <c r="G21" t="str">
        <f t="shared" si="1"/>
        <v xml:space="preserve"> </v>
      </c>
    </row>
    <row r="22" spans="1:7" x14ac:dyDescent="0.25">
      <c r="A22" s="10">
        <v>43172</v>
      </c>
      <c r="B22" s="10" t="str">
        <f t="shared" si="0"/>
        <v>20029C</v>
      </c>
      <c r="C22" s="14">
        <v>2002</v>
      </c>
      <c r="D22" s="14">
        <v>9</v>
      </c>
      <c r="E22" s="15" t="s">
        <v>40</v>
      </c>
      <c r="F22" s="57">
        <v>4500</v>
      </c>
      <c r="G22" t="str">
        <f t="shared" si="1"/>
        <v>Flag</v>
      </c>
    </row>
    <row r="23" spans="1:7" x14ac:dyDescent="0.25">
      <c r="A23" s="10">
        <v>43173</v>
      </c>
      <c r="B23" s="10" t="str">
        <f t="shared" si="0"/>
        <v>30039C</v>
      </c>
      <c r="C23" s="14">
        <v>3003</v>
      </c>
      <c r="D23" s="14">
        <v>9</v>
      </c>
      <c r="E23" s="15" t="s">
        <v>40</v>
      </c>
      <c r="F23" s="57">
        <v>5400</v>
      </c>
      <c r="G23" t="str">
        <f t="shared" si="1"/>
        <v>Flag</v>
      </c>
    </row>
    <row r="24" spans="1:7" x14ac:dyDescent="0.25">
      <c r="A24" s="10">
        <v>43177</v>
      </c>
      <c r="B24" s="10" t="str">
        <f t="shared" si="0"/>
        <v>30031C</v>
      </c>
      <c r="C24" s="14">
        <v>3003</v>
      </c>
      <c r="D24" s="14">
        <v>1</v>
      </c>
      <c r="E24" s="15" t="s">
        <v>40</v>
      </c>
      <c r="F24" s="57">
        <v>600</v>
      </c>
      <c r="G24" t="str">
        <f t="shared" si="1"/>
        <v xml:space="preserve"> </v>
      </c>
    </row>
    <row r="25" spans="1:7" x14ac:dyDescent="0.25">
      <c r="A25" s="10">
        <v>43183</v>
      </c>
      <c r="B25" s="10" t="str">
        <f t="shared" si="0"/>
        <v>40041C</v>
      </c>
      <c r="C25" s="14">
        <v>4004</v>
      </c>
      <c r="D25" s="14">
        <v>1</v>
      </c>
      <c r="E25" s="15" t="s">
        <v>40</v>
      </c>
      <c r="F25" s="57">
        <v>650</v>
      </c>
      <c r="G25" t="str">
        <f t="shared" si="1"/>
        <v xml:space="preserve"> </v>
      </c>
    </row>
    <row r="26" spans="1:7" x14ac:dyDescent="0.25">
      <c r="A26" s="10">
        <v>43183</v>
      </c>
      <c r="B26" s="10" t="str">
        <f t="shared" si="0"/>
        <v>40043F</v>
      </c>
      <c r="C26" s="14">
        <v>4004</v>
      </c>
      <c r="D26" s="14">
        <v>3</v>
      </c>
      <c r="E26" s="15" t="s">
        <v>41</v>
      </c>
      <c r="F26" s="57">
        <v>1950</v>
      </c>
      <c r="G26" t="str">
        <f t="shared" si="1"/>
        <v xml:space="preserve"> </v>
      </c>
    </row>
    <row r="27" spans="1:7" x14ac:dyDescent="0.25">
      <c r="A27" s="10">
        <v>43183</v>
      </c>
      <c r="B27" s="10" t="str">
        <f t="shared" si="0"/>
        <v>400410C</v>
      </c>
      <c r="C27" s="14">
        <v>4004</v>
      </c>
      <c r="D27" s="14">
        <v>10</v>
      </c>
      <c r="E27" s="15" t="s">
        <v>39</v>
      </c>
      <c r="F27" s="57">
        <v>6500</v>
      </c>
      <c r="G27" t="str">
        <f t="shared" si="1"/>
        <v xml:space="preserve"> </v>
      </c>
    </row>
    <row r="28" spans="1:7" x14ac:dyDescent="0.25">
      <c r="A28" s="10">
        <v>43187</v>
      </c>
      <c r="B28" s="10" t="str">
        <f t="shared" si="0"/>
        <v>200210C</v>
      </c>
      <c r="C28" s="14">
        <v>2002</v>
      </c>
      <c r="D28" s="14">
        <v>10</v>
      </c>
      <c r="E28" s="15" t="s">
        <v>40</v>
      </c>
      <c r="F28" s="57">
        <v>5000</v>
      </c>
      <c r="G28" t="str">
        <f t="shared" si="1"/>
        <v>Flag</v>
      </c>
    </row>
    <row r="29" spans="1:7" x14ac:dyDescent="0.25">
      <c r="A29" s="10">
        <v>43187</v>
      </c>
      <c r="B29" s="10" t="str">
        <f t="shared" si="0"/>
        <v>10019C</v>
      </c>
      <c r="C29" s="14">
        <v>1001</v>
      </c>
      <c r="D29" s="14">
        <v>9</v>
      </c>
      <c r="E29" s="15" t="s">
        <v>39</v>
      </c>
      <c r="F29" s="57">
        <v>2250</v>
      </c>
      <c r="G29" t="str">
        <f t="shared" si="1"/>
        <v xml:space="preserve"> </v>
      </c>
    </row>
    <row r="30" spans="1:7" x14ac:dyDescent="0.25">
      <c r="A30" s="10">
        <v>43189</v>
      </c>
      <c r="B30" s="10" t="str">
        <f t="shared" si="0"/>
        <v>30038C</v>
      </c>
      <c r="C30" s="14">
        <v>3003</v>
      </c>
      <c r="D30" s="14">
        <v>8</v>
      </c>
      <c r="E30" s="15" t="s">
        <v>40</v>
      </c>
      <c r="F30" s="57">
        <v>4800</v>
      </c>
      <c r="G30" t="str">
        <f t="shared" si="1"/>
        <v>Flag</v>
      </c>
    </row>
    <row r="31" spans="1:7" x14ac:dyDescent="0.25">
      <c r="A31" s="10">
        <v>43189</v>
      </c>
      <c r="B31" s="10" t="str">
        <f t="shared" si="0"/>
        <v>40046F</v>
      </c>
      <c r="C31" s="14">
        <v>4004</v>
      </c>
      <c r="D31" s="14">
        <v>6</v>
      </c>
      <c r="E31" s="15" t="s">
        <v>41</v>
      </c>
      <c r="F31" s="57">
        <v>3900</v>
      </c>
      <c r="G31" t="str">
        <f t="shared" si="1"/>
        <v xml:space="preserve"> </v>
      </c>
    </row>
    <row r="32" spans="1:7" x14ac:dyDescent="0.25">
      <c r="A32" s="10">
        <v>43189</v>
      </c>
      <c r="B32" s="10" t="str">
        <f t="shared" si="0"/>
        <v>20029C</v>
      </c>
      <c r="C32" s="14">
        <v>2002</v>
      </c>
      <c r="D32" s="14">
        <v>9</v>
      </c>
      <c r="E32" s="15" t="s">
        <v>39</v>
      </c>
      <c r="F32" s="57">
        <v>4500</v>
      </c>
      <c r="G32" t="str">
        <f t="shared" si="1"/>
        <v xml:space="preserve"> </v>
      </c>
    </row>
    <row r="33" spans="1:2" x14ac:dyDescent="0.25">
      <c r="A33" s="10"/>
      <c r="B33" s="10"/>
    </row>
  </sheetData>
  <sortState ref="A8:F32">
    <sortCondition ref="A8"/>
  </sortState>
  <mergeCells count="3">
    <mergeCell ref="A4:G4"/>
    <mergeCell ref="A2:F2"/>
    <mergeCell ref="A1:F1"/>
  </mergeCells>
  <dataValidations count="1">
    <dataValidation type="list" allowBlank="1" showInputMessage="1" showErrorMessage="1" prompt="Quantity, Payment Type, Amount" sqref="D5">
      <formula1>$D$7:$F$7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selection sqref="A1:F1"/>
    </sheetView>
  </sheetViews>
  <sheetFormatPr defaultRowHeight="15" x14ac:dyDescent="0.25"/>
  <cols>
    <col min="3" max="3" width="11" bestFit="1" customWidth="1"/>
    <col min="4" max="4" width="11.140625" bestFit="1" customWidth="1"/>
  </cols>
  <sheetData>
    <row r="1" spans="1:6" ht="31.5" x14ac:dyDescent="0.5">
      <c r="A1" s="63" t="s">
        <v>44</v>
      </c>
      <c r="B1" s="64"/>
      <c r="C1" s="64"/>
      <c r="D1" s="64"/>
      <c r="E1" s="64"/>
      <c r="F1" s="65"/>
    </row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xzLvrAPsojTe9zhlVZ7G7tyWO+52BrhFbn1YclOrNX4=-~dv6JKgUsDdqY8IHCoQDmng==</id>
</project>
</file>

<file path=customXml/itemProps1.xml><?xml version="1.0" encoding="utf-8"?>
<ds:datastoreItem xmlns:ds="http://schemas.openxmlformats.org/officeDocument/2006/customXml" ds:itemID="{CE812665-6F56-4A5F-9668-C58F512C9C8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Insurance</vt:lpstr>
      <vt:lpstr>Scenario Summary</vt:lpstr>
      <vt:lpstr>Facilities</vt:lpstr>
      <vt:lpstr>Sales</vt:lpstr>
      <vt:lpstr>Inventory</vt:lpstr>
      <vt:lpstr>Insurance!Criteria</vt:lpstr>
      <vt:lpstr>Insurance!Extract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Exploring Series</cp:lastModifiedBy>
  <dcterms:created xsi:type="dcterms:W3CDTF">2015-09-01T14:15:28Z</dcterms:created>
  <dcterms:modified xsi:type="dcterms:W3CDTF">2017-03-26T04:45:46Z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